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7"/>
  </bookViews>
  <sheets>
    <sheet name="TABELA ELEM 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</sheets>
  <definedNames/>
  <calcPr fullCalcOnLoad="1"/>
</workbook>
</file>

<file path=xl/sharedStrings.xml><?xml version="1.0" encoding="utf-8"?>
<sst xmlns="http://schemas.openxmlformats.org/spreadsheetml/2006/main" count="533" uniqueCount="238">
  <si>
    <t xml:space="preserve">TABELARYCZNE ZESTAWIENIE  KOSZTORYSÓW OFERTOWYCH 
REMONTY CHODNIKÓW NA TERENIE GMINY KATY WROCŁAWSKIE </t>
  </si>
  <si>
    <t xml:space="preserve">ZESTAWIENIE    KOSZTORYSÓW </t>
  </si>
  <si>
    <t>WARTOŚĆ ROBÓT(netto)</t>
  </si>
  <si>
    <r>
      <t>R A Z E M   K O S Z T O R Y S Y</t>
    </r>
    <r>
      <rPr>
        <b/>
        <i/>
        <sz val="14"/>
        <rFont val="Calisto MT"/>
        <family val="1"/>
      </rPr>
      <t xml:space="preserve">  ( netto ) </t>
    </r>
  </si>
  <si>
    <t xml:space="preserve">PODATEK  VAT ( 22%) </t>
  </si>
  <si>
    <t xml:space="preserve">R A Z E M   K O S Z T O R Y S Y ( brutto  ) </t>
  </si>
  <si>
    <t xml:space="preserve">Słownie </t>
  </si>
  <si>
    <t>DATA</t>
  </si>
  <si>
    <t xml:space="preserve">PODPIS </t>
  </si>
  <si>
    <t>l.p</t>
  </si>
  <si>
    <t>Podstawa opracowania 
Kod pozycji CPV
Nr specyfikacji technicz.
SST</t>
  </si>
  <si>
    <t>Opis pozycji przedmiarowej</t>
  </si>
  <si>
    <t>Jed.</t>
  </si>
  <si>
    <t>Obmiar</t>
  </si>
  <si>
    <t>D-01.01.01   ROBOTY  PRZYGOTOWAWCZE 
Kod CPV-45100000-8</t>
  </si>
  <si>
    <t>Opis techniczny</t>
  </si>
  <si>
    <t xml:space="preserve">Roboty pomiarowe przy  tyczeniu  dróg -tyczenie chodnika  po dokonaniu robót rozbiórkowych </t>
  </si>
  <si>
    <t>km</t>
  </si>
  <si>
    <t>D-01.02.04   ROBOTY  PRZYGOTOWAWCZE 
Kod CPV-45100000-8</t>
  </si>
  <si>
    <r>
      <t>m</t>
    </r>
    <r>
      <rPr>
        <vertAlign val="superscript"/>
        <sz val="14"/>
        <rFont val="Arial"/>
        <family val="2"/>
      </rPr>
      <t>2</t>
    </r>
  </si>
  <si>
    <t>m</t>
  </si>
  <si>
    <t>D-04.01.01   PODBUDOWY
Kod CPV-45233000-9</t>
  </si>
  <si>
    <t xml:space="preserve">Wykonanie warstwy mrozoochronnej o  grubośći warstwy po zagęszczeniu 10 cm pod zjazdy </t>
  </si>
  <si>
    <t>D-04.04.02   PODBUDOWY
Kod CPV-45233000-9</t>
  </si>
  <si>
    <t xml:space="preserve">Wykonanie podbudowy z kruszywa łamanego  - grubość warstwy po zagęszczeniu 12 cm </t>
  </si>
  <si>
    <t xml:space="preserve">Wykonanie podbudowy z kruszywa łamanego - grubość warstwy po zagęszczeniu 18 cm </t>
  </si>
  <si>
    <t>D-05.03.23   NAWIERZCHNIE
Kod CPV-45233000-9</t>
  </si>
  <si>
    <t>Nawierzchnia z kostki betonowej  brukowejo gr 6 cm - chodniki.Kostka szara behaton z wypełnieniem szczelin pisakiem drobnym - chodnik</t>
  </si>
  <si>
    <t>Nawierzchnia z kostki betonowej  brukowejo gr 8 cm - chodniki.Kostka szara behaton z  wypełnieniem szczelin pisakiem drobnym-zjazdy</t>
  </si>
  <si>
    <t>D-08.03.01  ELEMENTY  ULIC
Kod CPV-45233000-9</t>
  </si>
  <si>
    <t>D-08.01.01  ELEMENTY  ULIC
Kod CPV-45233000-9</t>
  </si>
  <si>
    <t>D-07.00.00  OZNAKOWANIE DRÓG I URZADZENIA BEZPIECZEŃSTWA RUCHU 
Kod CPV-45233280-5</t>
  </si>
  <si>
    <t xml:space="preserve">Oznakowanie  pionowe  </t>
  </si>
  <si>
    <t>●</t>
  </si>
  <si>
    <t>a</t>
  </si>
  <si>
    <t xml:space="preserve">Opracowanie projektu organizacji ruchu zastepczego </t>
  </si>
  <si>
    <t>kpl.</t>
  </si>
  <si>
    <t>b</t>
  </si>
  <si>
    <t xml:space="preserve">Wyniesienie w teren , utrzymanie  organizacji ruchu  tymczasowego na czas wykonywania prac </t>
  </si>
  <si>
    <t xml:space="preserve">Roboty pomiarowe przy  tyczeniu  dróg - w terenie płaskim </t>
  </si>
  <si>
    <t xml:space="preserve">L=41,00 m </t>
  </si>
  <si>
    <t xml:space="preserve">Zdjęcie warstwy urodzajnej - humusu do gr 15cm  z rozplantowaniem poza  obrzeżem i wywozem nadmiaru na odległośc do 15 km </t>
  </si>
  <si>
    <r>
      <t>m</t>
    </r>
    <r>
      <rPr>
        <vertAlign val="superscript"/>
        <sz val="14"/>
        <rFont val="Arial CE"/>
        <family val="0"/>
      </rPr>
      <t>2</t>
    </r>
  </si>
  <si>
    <r>
      <t>F=41,00 * 1,50 =61,50 m</t>
    </r>
    <r>
      <rPr>
        <vertAlign val="superscript"/>
        <sz val="12"/>
        <rFont val="Arial CE"/>
        <family val="0"/>
      </rPr>
      <t xml:space="preserve">2
</t>
    </r>
    <r>
      <rPr>
        <sz val="12"/>
        <rFont val="Arial CE"/>
        <family val="0"/>
      </rPr>
      <t>pozostała część do rozplantowania poza obrzeżem (v=2,4 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>)</t>
    </r>
  </si>
  <si>
    <t>D-04.00.00   PODBUDOWY
Kod CPV-45233000-9</t>
  </si>
  <si>
    <t xml:space="preserve">Profilowanie  mechanicznie pod warstwy konstrukcyjne </t>
  </si>
  <si>
    <r>
      <t>F=61,50m</t>
    </r>
    <r>
      <rPr>
        <vertAlign val="superscript"/>
        <sz val="12"/>
        <rFont val="Arial CE"/>
        <family val="0"/>
      </rPr>
      <t>2</t>
    </r>
  </si>
  <si>
    <t xml:space="preserve">Wykonanie podbudowy z kruszywa łamanego - grubość warstwy po zagęszczeniu 12 cm </t>
  </si>
  <si>
    <r>
      <t>Wykonanie podbudowy tłuczniowej z kruszywa stabilizowanego mechanicznie 0/31,50 i gr 12 cm F=41*1,20= 49,20 m</t>
    </r>
    <r>
      <rPr>
        <vertAlign val="superscript"/>
        <sz val="12"/>
        <rFont val="Arial CE"/>
        <family val="0"/>
      </rPr>
      <t>2</t>
    </r>
  </si>
  <si>
    <t xml:space="preserve">Nawierzchnia z kostki betonowej  brukowejo gr 6 cm </t>
  </si>
  <si>
    <r>
      <t>Ułożenie nawierzchi z kostki betonowej gr 6 na podsypce cementowo-piaskowej o gr 3 cm   z wypełnieniem spoin  piaskiem F=49,20 m</t>
    </r>
    <r>
      <rPr>
        <vertAlign val="superscript"/>
        <sz val="12"/>
        <rFont val="Arial CE"/>
        <family val="0"/>
      </rPr>
      <t>2</t>
    </r>
  </si>
  <si>
    <t xml:space="preserve">Krawężniki betonowe  25*30*100 z wykonaniem ław betonowych z betonu C12/14 oraz z  robotami ziemnymi.Ziemia z korytowania ręcznego do wywozu na odl. do 15 km </t>
  </si>
  <si>
    <t xml:space="preserve">L=41,00 m - wystające światło 14 cm </t>
  </si>
  <si>
    <t xml:space="preserve">Obrzeza betonowe 8*30*100 z wykonaniem ław betonowych z betonu B-15 </t>
  </si>
  <si>
    <t xml:space="preserve">L=41,0+1,5+1,5 =44,00 m </t>
  </si>
  <si>
    <t>długość odcinka l= 116,20 m</t>
  </si>
  <si>
    <r>
      <t>F=(116,20 - 33,00-6,50-5,50-1,00-3,70)*1,7=113,05 m</t>
    </r>
    <r>
      <rPr>
        <vertAlign val="superscript"/>
        <sz val="12"/>
        <rFont val="Arial CE"/>
        <family val="0"/>
      </rPr>
      <t xml:space="preserve">2
</t>
    </r>
    <r>
      <rPr>
        <sz val="12"/>
        <rFont val="Arial CE"/>
        <family val="0"/>
      </rPr>
      <t>pozostała część do rozplantowania poza obrzeżem (v=3,00 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>)</t>
    </r>
  </si>
  <si>
    <t>Rozebranie  istniejącej nawierzchni i podbudowy z gruzobetonu o sredniej grubości 12 cm z wywozem na odległość do 15 km.</t>
  </si>
  <si>
    <r>
      <t>F=5,50 *1,7=9,35 m</t>
    </r>
    <r>
      <rPr>
        <vertAlign val="superscript"/>
        <sz val="12"/>
        <rFont val="Arial"/>
        <family val="2"/>
      </rPr>
      <t>2</t>
    </r>
  </si>
  <si>
    <r>
      <t>F=(33,00 * 0,65 + 6,50*1,75)=32,83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</si>
  <si>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 xml:space="preserve">Rozebranie istniejącej nawierzchni  asfattobetonowej o gr do 5 cm na podbudowie z bruzobetonu z przycięciem piłą krawędzi jezdni na głebokośc min 5cm. Pas szerokości 10cm .Materiał do wywozu na odl.  do 15 km </t>
  </si>
  <si>
    <r>
      <t>odcinek l = 116,20  m , F=116,20 *0,1m=11,62  m</t>
    </r>
    <r>
      <rPr>
        <vertAlign val="superscript"/>
        <sz val="12"/>
        <rFont val="Arial"/>
        <family val="2"/>
      </rPr>
      <t>2</t>
    </r>
  </si>
  <si>
    <t xml:space="preserve">Rozebranie istniejącej nawierzchni  asfattobetonowej -warstwa wiążąca gr do 8 cm na podbudowie z bruzobetonu. Pas szerokości 10 cm .Materiał do wywozu na odl.  do 15 km </t>
  </si>
  <si>
    <r>
      <t>F=116,20 m*0,1m=11,62  m</t>
    </r>
    <r>
      <rPr>
        <vertAlign val="superscript"/>
        <sz val="12"/>
        <rFont val="Arial"/>
        <family val="2"/>
      </rPr>
      <t>2</t>
    </r>
  </si>
  <si>
    <t xml:space="preserve">Przełożenie istniejącego zjazdu  z brukowca - dostosowywując jego wysokośc do nowej niwelety z zagęszczeniem i uzupełnieniem materiału ( materiał z rozbiórki ) </t>
  </si>
  <si>
    <r>
      <t>F=9,15 m</t>
    </r>
    <r>
      <rPr>
        <vertAlign val="superscript"/>
        <sz val="12"/>
        <rFont val="Arial"/>
        <family val="2"/>
      </rPr>
      <t>2</t>
    </r>
  </si>
  <si>
    <t xml:space="preserve">Koryto wykonywane w miejscu po rzdjęciu humusu i darniny  na gł do 10 cm wraz z zagęszczeniem z wywozem materiału na odl. do 15 km </t>
  </si>
  <si>
    <r>
      <t>F=(116,20-6,50-5,50-1,00-3,70)*1,6=159,20m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,do wywozu V=10,00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</si>
  <si>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 xml:space="preserve">Koryto wykonywane w miejscu po rozbiórce zjazdów  o gr średniej 22 cm wraz z zagęszczeniem z wywozem materiału na odl. do 15 km </t>
  </si>
  <si>
    <r>
      <t>F=(6,50+5,50+3,30)*1,8=  27,54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</si>
  <si>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D-04.02.02   PODBUDOWY
Kod CPV-45233000-9</t>
  </si>
  <si>
    <r>
      <t>Warstwa z pisaku grubego / pospółki , F=(6,50+5,50+3,30)*1,5=  22,95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</si>
  <si>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Wykonanie podbudowy tłuczniowej z kruszywa stabilizowanego mechanicznie 0/31,50 , gr12 cm , F=(116,20-6,50-5,50-1,00-3,70)*1,5=149.25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</si>
  <si>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Wykonanie podbudowy tłuczniowej z kruszywa stabilizowanego mechanicznie 0/63 mm ,
 F=(6,50+5,50+3,30)*1,5=  22,95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</si>
  <si>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D-05.03.05  NAWIERZCHNIE
Kod CPV-45233000-9</t>
  </si>
  <si>
    <t xml:space="preserve">Nawierzchnia z asfaltu lanego  o gr 5  cm - warstwa ścieralna w miejscu regulacji krawędzi jezdni pas o szerokości 10 cm </t>
  </si>
  <si>
    <r>
      <t>F=116,50m*0,1m= 11,65m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</si>
  <si>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 xml:space="preserve">Nawierzchnia z asfaltobetonu o gr 8 cm - warstwa wiążąca miejscu regulacji krawędzi jezdni o szerokości 10 cm </t>
  </si>
  <si>
    <t xml:space="preserve">F=116,50m*0,1m= 11,65m2 </t>
  </si>
  <si>
    <t>Nawierzchnia z kostki betonowej  brukowejo gr 6 cm - chodniki.Kostka szara behatonz wypełnieniem szczelin pisakiem drobnym - chodnik</t>
  </si>
  <si>
    <r>
      <t>F=(116,20-6,50-5,50-1,00-3,70)*1,5=149.25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</si>
  <si>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Nawierzchnia z kostki betonowej  brukowejo gr 8 cm - chodniki.Kostka szara behatonz wypełnieniem szczelin pisakiem drobnym-zjazdy</t>
  </si>
  <si>
    <r>
      <t xml:space="preserve"> </t>
    </r>
    <r>
      <rPr>
        <sz val="12"/>
        <rFont val="Arial"/>
        <family val="2"/>
      </rPr>
      <t>F=(6,50+5,50+3,30)*1,5=  22,95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</si>
  <si>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Obrzeza betonowe 8*30*100 z wykonaniem ław betonowych z betonu C12/14</t>
  </si>
  <si>
    <t>L=(116,20-6,50-5,50-3,70)+1,50+1,50 = 103,50 m</t>
  </si>
  <si>
    <t xml:space="preserve">Krawężniki betonowe na ławie betonowej  z betonu C12/15 - wtopione  + 3 cm </t>
  </si>
  <si>
    <t>L=(6,50+5,50+3,70)*2 =31,40m</t>
  </si>
  <si>
    <t>D-09.01.01 ZIELEŃ DROGOWA 
Kod CPV-5400000-1</t>
  </si>
  <si>
    <t xml:space="preserve">Rozplantowanie ziemi  i  wykonanie trawnikow siewem dywanowym </t>
  </si>
  <si>
    <r>
      <t>Rozplantowanie ziemi   V=5,92 m</t>
    </r>
    <r>
      <rPr>
        <vertAlign val="superscript"/>
        <sz val="12"/>
        <rFont val="Arial CE"/>
        <family val="0"/>
      </rPr>
      <t>3</t>
    </r>
  </si>
  <si>
    <r>
      <t>m</t>
    </r>
    <r>
      <rPr>
        <vertAlign val="superscript"/>
        <sz val="14"/>
        <rFont val="Arial CE"/>
        <family val="0"/>
      </rPr>
      <t>3</t>
    </r>
  </si>
  <si>
    <r>
      <t>Wykonanie trawników siewem dywanowym F= 100,50*0,5=50,25m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</si>
  <si>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t>długość odcinka l= 220,00 m</t>
  </si>
  <si>
    <t>Rozebranie  istniejącej nawierzchni i podbudowy z gruzobetonu  z odwiezieniem materiału na bazę w odl.  do 15 km</t>
  </si>
  <si>
    <r>
      <t>F=1,6*(5,00+5,50+5,00+6,00) =34,40m</t>
    </r>
    <r>
      <rPr>
        <vertAlign val="superscript"/>
        <sz val="12"/>
        <rFont val="Arial"/>
        <family val="2"/>
      </rPr>
      <t>2</t>
    </r>
  </si>
  <si>
    <t xml:space="preserve">Wydobycie istniejącego opornika ( w razie potrzeby) </t>
  </si>
  <si>
    <t>L=20,00 m</t>
  </si>
  <si>
    <r>
      <t>Odcinek l =189,00  m , F=189*0,1m=18,90  m</t>
    </r>
    <r>
      <rPr>
        <vertAlign val="superscript"/>
        <sz val="12"/>
        <rFont val="Arial"/>
        <family val="2"/>
      </rPr>
      <t>2</t>
    </r>
  </si>
  <si>
    <r>
      <t>F=189m*0,1m =18,9  m</t>
    </r>
    <r>
      <rPr>
        <vertAlign val="superscript"/>
        <sz val="12"/>
        <rFont val="Arial"/>
        <family val="2"/>
      </rPr>
      <t>2</t>
    </r>
  </si>
  <si>
    <t xml:space="preserve">Zdjęcie warstwy ziemi  , darni , nawierzchni ziemnych do gł 15 cm z wywozem na odległośc do 15 km </t>
  </si>
  <si>
    <r>
      <t>F=(220-(5,0+5,50+6,0+5,00+3,50+5,00+6,00))*1,6= 294,40 + 5*0,4= 296,40 m</t>
    </r>
    <r>
      <rPr>
        <vertAlign val="superscript"/>
        <sz val="12"/>
        <rFont val="Arial"/>
        <family val="2"/>
      </rPr>
      <t xml:space="preserve">2 
 </t>
    </r>
    <r>
      <rPr>
        <sz val="12"/>
        <rFont val="Arial"/>
        <family val="2"/>
      </rPr>
      <t>Do wywozu  V=296,40*0,15 -11,00 =33,46 m</t>
    </r>
    <r>
      <rPr>
        <vertAlign val="superscript"/>
        <sz val="12"/>
        <rFont val="Arial"/>
        <family val="2"/>
      </rPr>
      <t>3</t>
    </r>
  </si>
  <si>
    <t xml:space="preserve">Regulacja istniejącego wpustu deszczowego zlokalizowanego w trawniku wraz z  oczyszczeniem +zabrukiem w rejonie wlotu </t>
  </si>
  <si>
    <t>szt.</t>
  </si>
  <si>
    <t>szt-1</t>
  </si>
  <si>
    <t>Rozebranie nawierzcni asfaltobetonowych  do gr 15 cm wraz z wywiezieniem materiału pochodzacego z rozbiórki na odległośc do 15km</t>
  </si>
  <si>
    <r>
      <t>F=(3,50+5,00+6,00)*1,60= 23,20 m</t>
    </r>
    <r>
      <rPr>
        <vertAlign val="superscript"/>
        <sz val="12"/>
        <rFont val="Arial"/>
        <family val="2"/>
      </rPr>
      <t>2</t>
    </r>
  </si>
  <si>
    <t>Profilowanie wraz z zageszczeniem podbudowy pod konstrukcje chodnika</t>
  </si>
  <si>
    <r>
      <t>F=(220-(5,0+5,50+6,0+5,00+3,50+5,00+6,00))*1,6=294,40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</si>
  <si>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 xml:space="preserve">Koryto wykonywane po  nawierzchni i podbudów do gł.15 cm wraz z zagęszczeniem z wywozem materiału na odl. do 15 km (pod zjazdy) </t>
  </si>
  <si>
    <r>
      <t>.F=(5,0+5,50+6,0+5,00+3,50+5,00+6,00+5,50)*1,5=62,25 m</t>
    </r>
    <r>
      <rPr>
        <vertAlign val="superscript"/>
        <sz val="12"/>
        <rFont val="Arial"/>
        <family val="2"/>
      </rPr>
      <t>2</t>
    </r>
  </si>
  <si>
    <r>
      <t>Warstwa z pisaku grubego / pospółki,
F=(5,0+5,50+6,0+5,00+3,50+5,00+6,00+5,50)*1,5=62,25 m</t>
    </r>
    <r>
      <rPr>
        <vertAlign val="superscript"/>
        <sz val="12"/>
        <rFont val="Arial"/>
        <family val="2"/>
      </rPr>
      <t>2</t>
    </r>
  </si>
  <si>
    <t>D-04.04.01   PODBUDOWY
Kod CPV-45233000-9</t>
  </si>
  <si>
    <r>
      <t>Wykonanie podbudowy tłuczniowej z kruszywa stabilizowanego mechanicznie 0/31,50  i  
gr 12 cm, F =(220-(5,0+5,50+6,0+5,00+3,50+5,00+6,00+5,50))*1,5=267,75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</si>
  <si>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Wykonanie podbudowy tłuczniowej z kruszywa stabilizowanego mechanicznie 0/63 mm   
F=62,25  m</t>
    </r>
    <r>
      <rPr>
        <vertAlign val="superscript"/>
        <sz val="12"/>
        <rFont val="Arial"/>
        <family val="2"/>
      </rPr>
      <t>2</t>
    </r>
  </si>
  <si>
    <r>
      <t>F= 267,75 m</t>
    </r>
    <r>
      <rPr>
        <vertAlign val="superscript"/>
        <sz val="12"/>
        <rFont val="Arial"/>
        <family val="2"/>
      </rPr>
      <t>2</t>
    </r>
  </si>
  <si>
    <r>
      <t>F=62,25 m</t>
    </r>
    <r>
      <rPr>
        <vertAlign val="superscript"/>
        <sz val="12"/>
        <rFont val="Arial"/>
        <family val="2"/>
      </rPr>
      <t>2</t>
    </r>
  </si>
  <si>
    <t>D-05.03.07  NAWIERZCHNIE
Kod CPV-45233000-9</t>
  </si>
  <si>
    <r>
      <t>F=189*0,1m=18,90  m</t>
    </r>
    <r>
      <rPr>
        <vertAlign val="superscript"/>
        <sz val="12"/>
        <rFont val="Arial"/>
        <family val="2"/>
      </rPr>
      <t>2</t>
    </r>
  </si>
  <si>
    <t>L=189,00-(5,0+5,50+6,0+5,00+3,50+5,00+6,00+5,50)+36*2+1,50+1,50 =222,50m</t>
  </si>
  <si>
    <t>Krawężniki betonowe - nowe  ławie  betonowej  z betonu C12/14</t>
  </si>
  <si>
    <t xml:space="preserve">L=189,00 nowy </t>
  </si>
  <si>
    <t xml:space="preserve">Krawężniki betonowy   na ławie  betonowej  z betonu C12/15 w miejscu obniżenia </t>
  </si>
  <si>
    <t>l =5,0+5,50+6,0+5,00+3,50+5,00+6,00+5,50=41,50 m</t>
  </si>
  <si>
    <t>D-08.05.01  ELEMENTY  ULIC
Kod CPV-45233000-9</t>
  </si>
  <si>
    <t xml:space="preserve">Wykonanieścieku z elelm. Prefabrykowanych ( 40X25X15) w kierunku  wpustu deszczowego na ławie z betonu C12,5/15 z wypełnieniem szczelin zaprawą cem-piask 1:1 
Ułożenie w miejscu chodnika z elelm. refabrykowanych ścieku pod chodnikiem ( 60x40x15) </t>
  </si>
  <si>
    <t xml:space="preserve">L=7,00 m </t>
  </si>
  <si>
    <r>
      <t>Rozplantowanie ziemi   V=11,00 m</t>
    </r>
    <r>
      <rPr>
        <vertAlign val="superscript"/>
        <sz val="12"/>
        <rFont val="Arial CE"/>
        <family val="0"/>
      </rPr>
      <t>3</t>
    </r>
  </si>
  <si>
    <r>
      <t>Wykonanie trawników siewem dywanowym F= 36*2*0,5 +(189-41,50)*0,5 =109,75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</si>
  <si>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t xml:space="preserve">Rozebranie istniejącej podbudowy  z gruzobetonu oraz elementów  nawierzchni z kruszywa naturalnego- niesortu i gruzobetonu  o śred. grubości do 15 cm  z wywozem na odl. do 15 km, </t>
  </si>
  <si>
    <t>n=1</t>
  </si>
  <si>
    <t xml:space="preserve">Zdjęcie warstwy darni i humusu w miejscu chodnika o grubości do 15 cm .Materiał do wywozu na odległość do 15 km, </t>
  </si>
  <si>
    <t xml:space="preserve">Regulacja  istniejącego krawężnika kamiennego, wraz z docieciem i wypełnieniem przestrzeni zaprawą cem-piask 1:2 ( szczeliny) </t>
  </si>
  <si>
    <t xml:space="preserve">Koryto wykonywane po zdjęciu warstwy ziemi do gł  10 cm wraz z zagęszczeniem  w miejscu zdjęcia darni i humusu   wraz z wywozem materiału na odl. do 15 km </t>
  </si>
  <si>
    <t xml:space="preserve">Koryto wykonywane po zdjęciu warstwy ziemi do gł  25  cm wraz z zagęszczeniem  w miejscu rozbiorek  podbudow zjazdów  wraz z wywozem materiału na odl. do 15 km </t>
  </si>
  <si>
    <r>
      <t>m</t>
    </r>
    <r>
      <rPr>
        <vertAlign val="superscript"/>
        <sz val="14"/>
        <rFont val="Arial"/>
        <family val="2"/>
      </rPr>
      <t>1</t>
    </r>
  </si>
  <si>
    <t xml:space="preserve">Wykonanie podbudowy z kruszywa łamanego  - grubość warstwy po zagęszczeniu 18 cm </t>
  </si>
  <si>
    <t xml:space="preserve">Nawierzchnia z asfaltu lanego  o gr 5  cm - warstwa ścieralna w miejscu regulacji   opornika  kamiennego - krawędzi jezdni pas o szerokości 10 cm </t>
  </si>
  <si>
    <t>D-08.01.02  ELEMENTY  ULIC
Kod CPV-45233000-9</t>
  </si>
  <si>
    <t>Krawężniki kamienne na ławie  betonowej  z betonu C12/1 ( nowe  uzupełnienie istniejących)</t>
  </si>
  <si>
    <t>Krawężniki kamienne na ławie  betonowej  z betonu C12/15 w miejscu obniżenia - nowe</t>
  </si>
  <si>
    <t>długość odcinka l= 193,50 m</t>
  </si>
  <si>
    <t>Rozebranie  istniejącej nawierzchni z płytek betonowych 30*30*5 cm  - materiał do zwrotu  właścicielowi posesji.</t>
  </si>
  <si>
    <r>
      <t>F=2,10 m</t>
    </r>
    <r>
      <rPr>
        <vertAlign val="superscript"/>
        <sz val="12"/>
        <rFont val="Arial"/>
        <family val="2"/>
      </rPr>
      <t>2</t>
    </r>
  </si>
  <si>
    <r>
      <t>F=4,00*1,25  =9,45m</t>
    </r>
    <r>
      <rPr>
        <vertAlign val="superscript"/>
        <sz val="12"/>
        <rFont val="Arial"/>
        <family val="2"/>
      </rPr>
      <t>2</t>
    </r>
  </si>
  <si>
    <r>
      <t>Odcinek l =193,50  m , F=193,50*0,1m=19,35  m</t>
    </r>
    <r>
      <rPr>
        <vertAlign val="superscript"/>
        <sz val="12"/>
        <rFont val="Arial"/>
        <family val="2"/>
      </rPr>
      <t>2</t>
    </r>
  </si>
  <si>
    <r>
      <t>F=4,70*1,25+6,80*1,25+5,50*1,25+2,40*1,15+2,00*1,25 =26,25m</t>
    </r>
    <r>
      <rPr>
        <vertAlign val="superscript"/>
        <sz val="12"/>
        <rFont val="Arial"/>
        <family val="2"/>
      </rPr>
      <t>2</t>
    </r>
  </si>
  <si>
    <t xml:space="preserve">Regulacja  istniejącej studni  teletechnicznej </t>
  </si>
  <si>
    <r>
      <t>F=(193,50-6,8-5,5-2,4-4-2-4,70)*1,25=210,13 m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>,Wywóz  V= 31,52m</t>
    </r>
    <r>
      <rPr>
        <vertAlign val="superscript"/>
        <sz val="12"/>
        <rFont val="Arial"/>
        <family val="2"/>
      </rPr>
      <t>3</t>
    </r>
  </si>
  <si>
    <t xml:space="preserve">Regulacja  istniejących zaworów - woda , hydranty </t>
  </si>
  <si>
    <t xml:space="preserve">n= 4 szt. </t>
  </si>
  <si>
    <t xml:space="preserve">L=193,50-4,60= 189,90m </t>
  </si>
  <si>
    <r>
      <t>F=(193,50-6,8-5,5-4-4,70)*1,25=215,63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,Wywóz  V=21,53m</t>
    </r>
    <r>
      <rPr>
        <vertAlign val="superscript"/>
        <sz val="12"/>
        <rFont val="Arial"/>
        <family val="2"/>
      </rPr>
      <t>3</t>
    </r>
  </si>
  <si>
    <r>
      <t>F=(6,80+5,50+4,00+4,70)*1,25  =26,25 m</t>
    </r>
    <r>
      <rPr>
        <vertAlign val="superscript"/>
        <sz val="12"/>
        <rFont val="Arial"/>
        <family val="2"/>
      </rPr>
      <t xml:space="preserve">2, </t>
    </r>
    <r>
      <rPr>
        <sz val="12"/>
        <rFont val="Arial"/>
        <family val="2"/>
      </rPr>
      <t>, Wywóz V=6,56 m</t>
    </r>
    <r>
      <rPr>
        <vertAlign val="superscript"/>
        <sz val="12"/>
        <rFont val="Arial"/>
        <family val="2"/>
      </rPr>
      <t>3</t>
    </r>
  </si>
  <si>
    <r>
      <t>Warstwa z pisaku grubego / pospółki,
F=(6,80+5,50+4,00+4,70)*1,2  =25,20  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</si>
  <si>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0/31,50  i  
gr 12 cm,F=(193,50-6,8-5,5-4-4,70)*1,2=207,00 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</si>
  <si>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Wykonanie podbudowy tłuczniowej z kruszywa stabilizowanego mechanicznie 0/63mm i          gr 18 cm , F=(6,80+5,50+4,00+4,70)*1,2  =25,20  m</t>
    </r>
    <r>
      <rPr>
        <vertAlign val="superscript"/>
        <sz val="12"/>
        <rFont val="Arial"/>
        <family val="2"/>
      </rPr>
      <t>2</t>
    </r>
  </si>
  <si>
    <r>
      <t>F= 207,00m</t>
    </r>
    <r>
      <rPr>
        <vertAlign val="superscript"/>
        <sz val="12"/>
        <rFont val="Arial"/>
        <family val="2"/>
      </rPr>
      <t>2</t>
    </r>
  </si>
  <si>
    <r>
      <t>F=25,20 m</t>
    </r>
    <r>
      <rPr>
        <vertAlign val="superscript"/>
        <sz val="12"/>
        <rFont val="Arial"/>
        <family val="2"/>
      </rPr>
      <t>2</t>
    </r>
  </si>
  <si>
    <t xml:space="preserve">L=193,50-6,80-5,50-4,00-4,70-75,00=  =97,50m, Do wykorzystania jako opor okoliczne murki i cokoły </t>
  </si>
  <si>
    <t>L= 10% obmiaru L= 19,00 m,</t>
  </si>
  <si>
    <t>l =6,80+5,5+4,00+4,70 =21,00 m ,</t>
  </si>
  <si>
    <t>Roboty pomiarowe przy  tyczeniu  dróg -tyczenie placu boiska</t>
  </si>
  <si>
    <t>ha</t>
  </si>
  <si>
    <r>
      <t>Dwa place pod trybuny sportowe  F= 2*22,00*3,00 =132,00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</si>
  <si>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t xml:space="preserve">Zdjęcie warstwy urodzajnej - humusu do gr 15cm  z wywozem na odl.do 10 km </t>
  </si>
  <si>
    <r>
      <t>dugośc l=22,20 m, szerokośc s=3,20  m  . Materiał do wywozu na odległośc do 15 km. 
Część do rozplantowania poza obrzeżem (v=5,0m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>)</t>
    </r>
  </si>
  <si>
    <r>
      <t>F= 2*22,00*3,00 =132,00m</t>
    </r>
    <r>
      <rPr>
        <vertAlign val="superscript"/>
        <sz val="12"/>
        <rFont val="Arial CE"/>
        <family val="0"/>
      </rPr>
      <t>2</t>
    </r>
  </si>
  <si>
    <t>Koryto wykonywane w miejscu po zdjeciu humusu z wywozem materiału na odl. do 15 km  
na gł  5-10  cm</t>
  </si>
  <si>
    <r>
      <t>Wywóz materiału na odl. do 15 km , powierzchnia F=132,00m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</si>
  <si>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0/31,50 i gr 12 cm F=132,00 m</t>
    </r>
    <r>
      <rPr>
        <vertAlign val="superscript"/>
        <sz val="12"/>
        <rFont val="Arial CE"/>
        <family val="0"/>
      </rPr>
      <t>2</t>
    </r>
  </si>
  <si>
    <r>
      <t xml:space="preserve">Nawierzchnia z kostki betonowej  brukowej o gr 6 cm  </t>
    </r>
    <r>
      <rPr>
        <b/>
        <i/>
        <sz val="12"/>
        <rFont val="Arial CE"/>
        <family val="0"/>
      </rPr>
      <t xml:space="preserve">typu HOLLAND </t>
    </r>
  </si>
  <si>
    <r>
      <t>Ułożenie nawierzchi z kostki betonowej gr 6 na podsypce cementowo-piaskowej o gr 3 cm   
z wypełnieniem spoin  piaskiem F=132,00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</si>
  <si>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t>Obrzeza betonowe 8*30*100 z wykonaniem ław betonowych z betonu C12,5/15</t>
  </si>
  <si>
    <t xml:space="preserve">L=2*(2*3+2*22)=100,00m </t>
  </si>
  <si>
    <t>D-09.01.01 ZIELEŃ DROGOWA 
Kod CPV=45400000-1</t>
  </si>
  <si>
    <r>
      <t>Rozplantowanie ziemi  wykonanie trawnikow siewem dywanowym po wykonaniu  placu pod trybunę  V=50,00 *0,1 = 5,00  m</t>
    </r>
    <r>
      <rPr>
        <vertAlign val="superscript"/>
        <sz val="12"/>
        <rFont val="Arial CE"/>
        <family val="0"/>
      </rPr>
      <t>3</t>
    </r>
  </si>
  <si>
    <r>
      <t>Wykonanie trawników siewem dywanowym F=100*0,5=50,00 m</t>
    </r>
    <r>
      <rPr>
        <vertAlign val="superscript"/>
        <sz val="12"/>
        <rFont val="Arial CE"/>
        <family val="0"/>
      </rPr>
      <t>2</t>
    </r>
  </si>
  <si>
    <r>
      <t>F=31,70*35,50+50*2,00 =1125,35m</t>
    </r>
    <r>
      <rPr>
        <vertAlign val="superscript"/>
        <sz val="12"/>
        <rFont val="Arial CE"/>
        <family val="0"/>
      </rPr>
      <t>2</t>
    </r>
  </si>
  <si>
    <t xml:space="preserve">Rozebranie istniejącego obrzeża na ławie betonowej </t>
  </si>
  <si>
    <t>L=29,00 + 2,00=31,00 m</t>
  </si>
  <si>
    <t xml:space="preserve">Rozebranie  istniejącej nawierzchni z  BA o gr do 10 cm , z przycięciem krawędzi piłą - materiał do zwywozu na odległość l=15 km </t>
  </si>
  <si>
    <r>
      <t>F=50,00* 0,10 =5,00 m</t>
    </r>
    <r>
      <rPr>
        <vertAlign val="superscript"/>
        <sz val="12"/>
        <rFont val="Arial"/>
        <family val="2"/>
      </rPr>
      <t>2</t>
    </r>
  </si>
  <si>
    <t xml:space="preserve">Rozebranie istniejących podbudów i nawierzchni zjazdów  z gruzobetonu oraz elementów  nawierzchni z kruszywa naturalnego- niesortu i gruzobetonu  o śred. grubości do 15 cm  z wywozem na odl. do 15 km, </t>
  </si>
  <si>
    <r>
      <t>F=50,00* 0,10 =5,00   m</t>
    </r>
    <r>
      <rPr>
        <vertAlign val="superscript"/>
        <sz val="12"/>
        <rFont val="Arial"/>
        <family val="2"/>
      </rPr>
      <t>2</t>
    </r>
  </si>
  <si>
    <r>
      <t>Regulacjaistniejącego wpustu deszczowego wraz z jego zabrukiem ( 1,00 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 xml:space="preserve">) kk 9/11 oraz oczyszczeniem. Należy wymienić pierścień odciążający. </t>
    </r>
  </si>
  <si>
    <r>
      <t>F= 50 *2,10  =105,00  m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>,Wywóz  V=15,75 m</t>
    </r>
    <r>
      <rPr>
        <vertAlign val="superscript"/>
        <sz val="12"/>
        <rFont val="Arial"/>
        <family val="2"/>
      </rPr>
      <t>3</t>
    </r>
  </si>
  <si>
    <t xml:space="preserve">Regulacja  istniejącego krawężnika betonowego  wraz z docieciem i wypełnieniem przestrzeni zaprawą cem-piask 1:2 ( szczeliny).Krawęznik w układać na ławie betonowej C12,5/15 o gr .min 25 cm </t>
  </si>
  <si>
    <t xml:space="preserve">L=50,00 m </t>
  </si>
  <si>
    <r>
      <t>F=50*2,00= 100,00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</si>
  <si>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r>
      <t>F=35,30*15,00*2+2,55*4,00= 1 069,20 m</t>
    </r>
    <r>
      <rPr>
        <vertAlign val="superscript"/>
        <sz val="12"/>
        <rFont val="Arial CE"/>
        <family val="0"/>
      </rPr>
      <t>2</t>
    </r>
  </si>
  <si>
    <r>
      <t>F=(50,00 -15,10) *2,00  =69,80  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,Wywóz  V=6,90 m</t>
    </r>
    <r>
      <rPr>
        <vertAlign val="superscript"/>
        <sz val="12"/>
        <rFont val="Arial"/>
        <family val="2"/>
      </rPr>
      <t>3</t>
    </r>
  </si>
  <si>
    <t xml:space="preserve">Koryto wykonywane po zdjęciu warstwy ziemi do gł  25  cm wraz z zagęszczeniem  w miejscu  zjazdu na parking  przykościelny wraz z wywozem materiału na odl. do 15 km </t>
  </si>
  <si>
    <r>
      <t>F=15,10 *2 = 30,20 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Do wywozu V=7,55 m</t>
    </r>
    <r>
      <rPr>
        <vertAlign val="superscript"/>
        <sz val="12"/>
        <rFont val="Arial"/>
        <family val="2"/>
      </rPr>
      <t>3</t>
    </r>
  </si>
  <si>
    <r>
      <t>Warstwa z pisaku grubego / pospółki,F=15,10*2 =30,20  m</t>
    </r>
    <r>
      <rPr>
        <vertAlign val="superscript"/>
        <sz val="12"/>
        <rFont val="Arial"/>
        <family val="2"/>
      </rPr>
      <t>2</t>
    </r>
  </si>
  <si>
    <r>
      <t>F=(50,00 -15,10) *2,00  =69,8 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</si>
  <si>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0/63mm i          gr 18 cm ,F=15,10 *2 = 30,20   m</t>
    </r>
    <r>
      <rPr>
        <vertAlign val="superscript"/>
        <sz val="12"/>
        <rFont val="Arial"/>
        <family val="2"/>
      </rPr>
      <t>2</t>
    </r>
  </si>
  <si>
    <t xml:space="preserve">Wykonanie podbudowy z kruszywa łamanego - grubość warstwy po zagęszczeniu 5-10 cm </t>
  </si>
  <si>
    <r>
      <t>Wyrównanie istniejącej podbudowy tłuczniowej z kruszywa stabilizowanego mechanicznie  mieszanką  0/63mm  i gr 5 -10 cm F=35,30*15,00*2+2,55*4,00= 1 069,20 m</t>
    </r>
    <r>
      <rPr>
        <vertAlign val="superscript"/>
        <sz val="12"/>
        <rFont val="Arial CE"/>
        <family val="0"/>
      </rPr>
      <t>2</t>
    </r>
  </si>
  <si>
    <r>
      <t>F=15,10 *2 = 30,20   m</t>
    </r>
    <r>
      <rPr>
        <vertAlign val="superscript"/>
        <sz val="12"/>
        <rFont val="Arial"/>
        <family val="2"/>
      </rPr>
      <t>2</t>
    </r>
  </si>
  <si>
    <r>
      <t>F=5,00  m</t>
    </r>
    <r>
      <rPr>
        <vertAlign val="superscript"/>
        <sz val="12"/>
        <rFont val="Arial"/>
        <family val="2"/>
      </rPr>
      <t>2</t>
    </r>
  </si>
  <si>
    <t>D-05.02.02  NAWIERZCHNIE
Kod CPV-45233000-9</t>
  </si>
  <si>
    <r>
      <t xml:space="preserve">Nawierzchnia z kostki kamiennej 16/18 cm na warstwie podsypkowej z miału kamiennego 3-5 cm wraz z wypełnieniem  spoin zaprawą cementową 1:1  na mokro  
</t>
    </r>
    <r>
      <rPr>
        <b/>
        <i/>
        <sz val="12"/>
        <rFont val="Arial CE"/>
        <family val="0"/>
      </rPr>
      <t xml:space="preserve"> materiał Inwestora dowożony z odległości do 15 km </t>
    </r>
  </si>
  <si>
    <r>
      <t xml:space="preserve">Ułożenie nawierzchi z kostki kamiennej ,dowoz  materiału,  selekcja wraz z odwozem materiału nie zakwalifikowanego do wbudowania, oczyszczenie materiału ( kostki ) w celu jejk wbudowania - należy wycenić </t>
    </r>
    <r>
      <rPr>
        <b/>
        <sz val="12"/>
        <rFont val="Arial CE"/>
        <family val="0"/>
      </rPr>
      <t xml:space="preserve"> robiociznę + warstwy podsypkowe + spoinowanie </t>
    </r>
  </si>
  <si>
    <r>
      <t xml:space="preserve">Obrzeza betonowe 8*30*100 z wykonaniem ław betonowych z betonu C12,5/15 -  </t>
    </r>
    <r>
      <rPr>
        <b/>
        <i/>
        <sz val="12"/>
        <rFont val="Arial CE"/>
        <family val="0"/>
      </rPr>
      <t>wbudownie istniejących  po rozbiorce</t>
    </r>
  </si>
  <si>
    <t xml:space="preserve">L=31,00 m </t>
  </si>
  <si>
    <t xml:space="preserve">Obrzeza betonowe 8*30*100 z wykonaniem ław betonowych z betonu C12,5/15 - nowe  brakujące </t>
  </si>
  <si>
    <t xml:space="preserve">L=2,50+5,00+50,00-15,10  = 7,50= 42,40  m </t>
  </si>
  <si>
    <t xml:space="preserve">Krawężniki betonowe  30*25*75 na ławie betonowej z betonu C12/1 ( nowe w miejscu braków jak i uzupelnień do 10%   </t>
  </si>
  <si>
    <t>L= 5,00  m,</t>
  </si>
  <si>
    <t xml:space="preserve">Krawężniki betonowe  30*25*75 na ławie betonowej z betonu C12/1 ( nowe w miejscu obniżenia przy parkingu ) </t>
  </si>
  <si>
    <t>l =15,10  m ,</t>
  </si>
  <si>
    <t>D-07.01.00  OZNAKOWANIE DRÓG I URZADZENIA BEZPIECZEŃSTWA RUCHU 
Kod CPV-45233280-5</t>
  </si>
  <si>
    <r>
      <t>Rozplantowanie ziemi  wykonanie trawnikow siewem dywanowym po wykonaniu  placu 
V=7,375 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 xml:space="preserve"> , materiał do dowozu z odległości do 15 km </t>
    </r>
  </si>
  <si>
    <r>
      <t>Wykonanie trawników siewem dywanowym F=2,50 * 29,50=  73,75m</t>
    </r>
    <r>
      <rPr>
        <vertAlign val="superscript"/>
        <sz val="12"/>
        <rFont val="Arial CE"/>
        <family val="0"/>
      </rPr>
      <t>2</t>
    </r>
  </si>
  <si>
    <t xml:space="preserve">Rozebranie  istniejącej nawierzchnii chodnika z płytyek betonowych 45*45*6 cm </t>
  </si>
  <si>
    <r>
      <t>Rozebranie płytek betonowych , złożenie w palety  płytek dobrych ( odzysk około 45-50%) na palety, Gruz do wywozu na odległośc do 15 km ,  F= 132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</si>
  <si>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r>
      <t>Dwa place pod trybuny sportowe  F= 132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</t>
    </r>
  </si>
  <si>
    <r>
      <t>F=132,00m</t>
    </r>
    <r>
      <rPr>
        <vertAlign val="superscript"/>
        <sz val="12"/>
        <rFont val="Arial CE"/>
        <family val="0"/>
      </rPr>
      <t>2</t>
    </r>
  </si>
  <si>
    <t xml:space="preserve">Wykonanie podbudowy z kruszywa łamanego - grubość warstwy po zagęszczeniu 5 cm </t>
  </si>
  <si>
    <r>
      <t>Wykonanie podbudowy tłuczniowej z kruszywa stabilizowanego mechanicznie 0/31,50 i gr 5cm F=132,00 m</t>
    </r>
    <r>
      <rPr>
        <vertAlign val="superscript"/>
        <sz val="12"/>
        <rFont val="Arial CE"/>
        <family val="0"/>
      </rPr>
      <t>2</t>
    </r>
  </si>
  <si>
    <r>
      <t>Nawierzchnia z kostki betonowej  brukowej o gr 6 cm (</t>
    </r>
    <r>
      <rPr>
        <b/>
        <i/>
        <sz val="12"/>
        <rFont val="Arial CE"/>
        <family val="0"/>
      </rPr>
      <t xml:space="preserve">ROBOCIZNA) </t>
    </r>
  </si>
  <si>
    <t xml:space="preserve">L=6,00 </t>
  </si>
  <si>
    <t xml:space="preserve">NR 1 -KOZŁÓW- chodnik l = 41,00m i szerokości s=120 cm. </t>
  </si>
  <si>
    <t>NR 2 - NOWA WIEŚ WROCŁAWSKA -chodnik  l=116,20 m i szerokości s = 150 cm.</t>
  </si>
  <si>
    <t>NR 3- SADOWICE -chodnik l= 220,00 m i szerokości s=150 cm.</t>
  </si>
  <si>
    <t xml:space="preserve">NR 4 -ZACHOWICE - chodnik o długości l=193,50  m i szerokości  s=150cm. </t>
  </si>
  <si>
    <t xml:space="preserve">NR 5 -SMOLEC -Plac pod  trybuny na boisku sportowym </t>
  </si>
  <si>
    <t xml:space="preserve">NR 6 -SMOLEC - Chodnik przy  ul. Kościelnej </t>
  </si>
  <si>
    <t>NR 7-SAMOTWÓR  - Chodnik.</t>
  </si>
  <si>
    <t xml:space="preserve">PRZEDMIAR ROBÓT NR  1 - KOZŁÓW- chodnik l = 41,00m i szerokości s=120 cm </t>
  </si>
  <si>
    <t xml:space="preserve">PRZEDMIAR ROBÓT Nr 2 - NOWA WIEŚ WROCŁAWSKA  - chodnik  l=116,20 m i szerokości s = 150 cm </t>
  </si>
  <si>
    <t>PRZEDMIAR ROBÓT NR 3 - SADOWICE  - chodnik l= 220,00 m i szerokości s=150 cm</t>
  </si>
  <si>
    <t xml:space="preserve">PRZEDMIAR ROBÓTNR -4 ZACHOWICE - chodnik o długości l=193,50  m i szerokości  s=150cm </t>
  </si>
  <si>
    <t xml:space="preserve">WZÓR KOSZTORYSU OFERTOWEGO NR 5 -SMOLEC  - PLAC  POD TRYBUNY  PRZY BOISKU SPORTOWYM </t>
  </si>
  <si>
    <t xml:space="preserve">PRZEDMIAR ROBÓT  NR  6 - SMOLEC - chodnik przy ul. Kościelnej . </t>
  </si>
  <si>
    <t xml:space="preserve">PRZEDMIAR NR 7 -Samotwór  - Chodnik  </t>
  </si>
  <si>
    <t>Rozebranie  istniejącej nawierzchni i podbudowy z materiału kamiennego- kostka kamienna - brukowiec ( materiał do zwrotu gr do 20 cm z wywozem na odległość do 15 km.</t>
  </si>
  <si>
    <t xml:space="preserve">Rozebranie  istniejącej nawierzchni z  BA o gr do 10 -15cm - materiał do zwywozu na odległość l=15 km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</si>
</sst>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_-* #,##0.000\ _z_ł_-;\-* #,##0.000\ _z_ł_-;_-* \-??\ _z_ł_-;_-@_-"/>
    <numFmt numFmtId="167" formatCode="_-* #,##0.0000\ _z_ł_-;\-* #,##0.0000\ _z_ł_-;_-* \-??\ _z_ł_-;_-@_-"/>
    <numFmt numFmtId="168" formatCode="#,##0.00_ ;\-#,##0.00\ "/>
    <numFmt numFmtId="169" formatCode="_-* #,##0.00000\ _z_ł_-;\-* #,##0.00000\ _z_ł_-;_-* \-??\ _z_ł_-;_-@_-"/>
  </numFmts>
  <fonts count="34">
    <font>
      <sz val="10"/>
      <name val="Arial"/>
      <family val="0"/>
    </font>
    <font>
      <sz val="20"/>
      <name val="Arial CE"/>
      <family val="0"/>
    </font>
    <font>
      <i/>
      <sz val="20"/>
      <name val="Bookman Old Style"/>
      <family val="1"/>
    </font>
    <font>
      <b/>
      <i/>
      <sz val="20"/>
      <name val="Arial CE"/>
      <family val="0"/>
    </font>
    <font>
      <b/>
      <sz val="18"/>
      <name val="Castellar"/>
      <family val="1"/>
    </font>
    <font>
      <b/>
      <sz val="20"/>
      <name val="Arial Narrow"/>
      <family val="2"/>
    </font>
    <font>
      <b/>
      <i/>
      <sz val="22"/>
      <name val="Calisto MT"/>
      <family val="1"/>
    </font>
    <font>
      <b/>
      <i/>
      <sz val="14"/>
      <name val="Calisto MT"/>
      <family val="1"/>
    </font>
    <font>
      <b/>
      <i/>
      <sz val="24"/>
      <name val="Arial CE"/>
      <family val="0"/>
    </font>
    <font>
      <sz val="10"/>
      <color indexed="10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b/>
      <i/>
      <sz val="14"/>
      <name val="Arial CE"/>
      <family val="0"/>
    </font>
    <font>
      <sz val="10"/>
      <name val="Arial CE"/>
      <family val="0"/>
    </font>
    <font>
      <i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b/>
      <sz val="12"/>
      <name val="Arial CE"/>
      <family val="0"/>
    </font>
    <font>
      <vertAlign val="superscript"/>
      <sz val="14"/>
      <name val="Arial CE"/>
      <family val="0"/>
    </font>
    <font>
      <vertAlign val="superscript"/>
      <sz val="12"/>
      <name val="Arial CE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name val="Arial Unicode MS"/>
      <family val="0"/>
    </font>
    <font>
      <b/>
      <i/>
      <sz val="12"/>
      <name val="Arial CE"/>
      <family val="0"/>
    </font>
    <font>
      <i/>
      <vertAlign val="superscript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165" fontId="23" fillId="0" borderId="7" xfId="15" applyFont="1" applyFill="1" applyBorder="1" applyAlignment="1" applyProtection="1">
      <alignment horizontal="center" vertical="center" wrapText="1"/>
      <protection/>
    </xf>
    <xf numFmtId="165" fontId="23" fillId="0" borderId="8" xfId="15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5" fontId="23" fillId="0" borderId="10" xfId="15" applyFont="1" applyFill="1" applyBorder="1" applyAlignment="1" applyProtection="1">
      <alignment horizontal="center" vertical="center" wrapText="1"/>
      <protection/>
    </xf>
    <xf numFmtId="165" fontId="23" fillId="0" borderId="11" xfId="15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 horizontal="center" wrapText="1"/>
    </xf>
    <xf numFmtId="165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30" fillId="0" borderId="7" xfId="0" applyFont="1" applyBorder="1" applyAlignment="1">
      <alignment vertical="center" wrapText="1"/>
    </xf>
    <xf numFmtId="168" fontId="23" fillId="0" borderId="7" xfId="15" applyNumberFormat="1" applyFont="1" applyFill="1" applyBorder="1" applyAlignment="1" applyProtection="1">
      <alignment horizontal="center" vertical="center" wrapText="1"/>
      <protection/>
    </xf>
    <xf numFmtId="168" fontId="23" fillId="0" borderId="1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2" fillId="0" borderId="7" xfId="0" applyNumberFormat="1" applyFont="1" applyFill="1" applyBorder="1" applyAlignment="1" applyProtection="1">
      <alignment horizontal="left" vertical="center" wrapText="1"/>
      <protection/>
    </xf>
    <xf numFmtId="165" fontId="23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horizontal="left" vertical="center" wrapText="1"/>
      <protection/>
    </xf>
    <xf numFmtId="0" fontId="22" fillId="0" borderId="7" xfId="0" applyNumberFormat="1" applyFont="1" applyFill="1" applyBorder="1" applyAlignment="1" applyProtection="1">
      <alignment vertical="center" wrapText="1"/>
      <protection/>
    </xf>
    <xf numFmtId="0" fontId="31" fillId="0" borderId="7" xfId="0" applyNumberFormat="1" applyFont="1" applyFill="1" applyBorder="1" applyAlignment="1" applyProtection="1">
      <alignment horizontal="left" vertical="center" wrapText="1"/>
      <protection/>
    </xf>
    <xf numFmtId="0" fontId="22" fillId="0" borderId="7" xfId="0" applyNumberFormat="1" applyFont="1" applyFill="1" applyBorder="1" applyAlignment="1" applyProtection="1">
      <alignment horizontal="center" vertical="center" wrapText="1"/>
      <protection/>
    </xf>
    <xf numFmtId="2" fontId="22" fillId="0" borderId="8" xfId="0" applyNumberFormat="1" applyFont="1" applyFill="1" applyBorder="1" applyAlignment="1" applyProtection="1">
      <alignment horizontal="center" vertical="center" wrapText="1"/>
      <protection/>
    </xf>
    <xf numFmtId="168" fontId="23" fillId="0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168" fontId="23" fillId="0" borderId="10" xfId="0" applyNumberFormat="1" applyFont="1" applyFill="1" applyBorder="1" applyAlignment="1" applyProtection="1">
      <alignment horizontal="center" vertical="center" wrapText="1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23" fillId="0" borderId="8" xfId="15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5" fontId="23" fillId="0" borderId="7" xfId="15" applyFont="1" applyFill="1" applyBorder="1" applyAlignment="1" applyProtection="1">
      <alignment horizontal="center" vertical="center" wrapText="1"/>
      <protection/>
    </xf>
    <xf numFmtId="165" fontId="23" fillId="0" borderId="8" xfId="15" applyFont="1" applyFill="1" applyBorder="1" applyAlignment="1" applyProtection="1">
      <alignment horizontal="center" vertical="center" wrapText="1"/>
      <protection/>
    </xf>
    <xf numFmtId="0" fontId="23" fillId="0" borderId="7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/>
    </xf>
    <xf numFmtId="166" fontId="23" fillId="0" borderId="8" xfId="15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167" fontId="23" fillId="0" borderId="8" xfId="1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5" fillId="0" borderId="12" xfId="15" applyFont="1" applyFill="1" applyBorder="1" applyAlignment="1" applyProtection="1">
      <alignment horizontal="center" vertical="center" wrapText="1"/>
      <protection/>
    </xf>
    <xf numFmtId="165" fontId="15" fillId="0" borderId="8" xfId="15" applyNumberFormat="1" applyFont="1" applyFill="1" applyBorder="1" applyAlignment="1" applyProtection="1">
      <alignment horizontal="center" vertical="center" wrapText="1"/>
      <protection/>
    </xf>
    <xf numFmtId="165" fontId="15" fillId="0" borderId="7" xfId="15" applyFont="1" applyFill="1" applyBorder="1" applyAlignment="1" applyProtection="1">
      <alignment horizontal="center" vertical="center" wrapText="1"/>
      <protection/>
    </xf>
    <xf numFmtId="165" fontId="15" fillId="0" borderId="23" xfId="15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166" fontId="15" fillId="0" borderId="8" xfId="15" applyNumberFormat="1" applyFont="1" applyFill="1" applyBorder="1" applyAlignment="1" applyProtection="1">
      <alignment horizontal="center" vertical="center" wrapText="1"/>
      <protection/>
    </xf>
    <xf numFmtId="165" fontId="15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9" fillId="2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horizontal="center" vertical="center" wrapText="1"/>
      <protection/>
    </xf>
    <xf numFmtId="165" fontId="23" fillId="0" borderId="7" xfId="0" applyNumberFormat="1" applyFont="1" applyFill="1" applyBorder="1" applyAlignment="1" applyProtection="1">
      <alignment horizontal="center" vertical="center" wrapText="1"/>
      <protection/>
    </xf>
    <xf numFmtId="165" fontId="23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2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165" fontId="15" fillId="0" borderId="8" xfId="0" applyNumberFormat="1" applyFont="1" applyFill="1" applyBorder="1" applyAlignment="1" applyProtection="1">
      <alignment horizontal="center" vertical="center" wrapText="1"/>
      <protection/>
    </xf>
    <xf numFmtId="166" fontId="23" fillId="0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169" fontId="23" fillId="0" borderId="8" xfId="15" applyNumberFormat="1" applyFont="1" applyFill="1" applyBorder="1" applyAlignment="1" applyProtection="1">
      <alignment horizontal="center" vertical="center" wrapText="1"/>
      <protection/>
    </xf>
    <xf numFmtId="165" fontId="23" fillId="0" borderId="10" xfId="0" applyNumberFormat="1" applyFont="1" applyFill="1" applyBorder="1" applyAlignment="1" applyProtection="1">
      <alignment horizontal="center" vertical="center" wrapText="1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I19" sqref="I19"/>
    </sheetView>
  </sheetViews>
  <sheetFormatPr defaultColWidth="9.140625" defaultRowHeight="12.75"/>
  <cols>
    <col min="11" max="11" width="63.140625" style="0" customWidth="1"/>
    <col min="17" max="17" width="3.57421875" style="0" customWidth="1"/>
    <col min="18" max="18" width="1.421875" style="0" customWidth="1"/>
  </cols>
  <sheetData>
    <row r="1" spans="1:18" ht="58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39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 t="s">
        <v>2</v>
      </c>
      <c r="M2" s="102"/>
      <c r="N2" s="102"/>
      <c r="O2" s="102"/>
      <c r="P2" s="102"/>
      <c r="Q2" s="102"/>
      <c r="R2" s="102"/>
    </row>
    <row r="3" spans="1:18" ht="25.5">
      <c r="A3" s="1">
        <v>1</v>
      </c>
      <c r="B3" s="97" t="s">
        <v>222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98"/>
      <c r="Q3" s="98"/>
      <c r="R3" s="98"/>
    </row>
    <row r="4" spans="1:18" ht="25.5">
      <c r="A4" s="1">
        <v>2</v>
      </c>
      <c r="B4" s="99" t="s">
        <v>223</v>
      </c>
      <c r="C4" s="99"/>
      <c r="D4" s="99"/>
      <c r="E4" s="99"/>
      <c r="F4" s="99"/>
      <c r="G4" s="99"/>
      <c r="H4" s="99"/>
      <c r="I4" s="99"/>
      <c r="J4" s="99"/>
      <c r="K4" s="99"/>
      <c r="L4" s="98"/>
      <c r="M4" s="98"/>
      <c r="N4" s="98"/>
      <c r="O4" s="98"/>
      <c r="P4" s="98"/>
      <c r="Q4" s="98"/>
      <c r="R4" s="98"/>
    </row>
    <row r="5" spans="1:18" ht="25.5">
      <c r="A5" s="1">
        <v>3</v>
      </c>
      <c r="B5" s="97" t="s">
        <v>224</v>
      </c>
      <c r="C5" s="97"/>
      <c r="D5" s="97"/>
      <c r="E5" s="97"/>
      <c r="F5" s="97"/>
      <c r="G5" s="97"/>
      <c r="H5" s="97"/>
      <c r="I5" s="97"/>
      <c r="J5" s="97"/>
      <c r="K5" s="97"/>
      <c r="L5" s="98"/>
      <c r="M5" s="98"/>
      <c r="N5" s="98"/>
      <c r="O5" s="98"/>
      <c r="P5" s="98"/>
      <c r="Q5" s="98"/>
      <c r="R5" s="98"/>
    </row>
    <row r="6" spans="1:18" ht="25.5">
      <c r="A6" s="1">
        <v>4</v>
      </c>
      <c r="B6" s="97" t="s">
        <v>225</v>
      </c>
      <c r="C6" s="97"/>
      <c r="D6" s="97"/>
      <c r="E6" s="97"/>
      <c r="F6" s="97"/>
      <c r="G6" s="97"/>
      <c r="H6" s="97"/>
      <c r="I6" s="97"/>
      <c r="J6" s="97"/>
      <c r="K6" s="97"/>
      <c r="L6" s="98"/>
      <c r="M6" s="98"/>
      <c r="N6" s="98"/>
      <c r="O6" s="98"/>
      <c r="P6" s="98"/>
      <c r="Q6" s="98"/>
      <c r="R6" s="98"/>
    </row>
    <row r="7" spans="1:18" ht="25.5">
      <c r="A7" s="1">
        <v>5</v>
      </c>
      <c r="B7" s="97" t="s">
        <v>226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98"/>
      <c r="N7" s="98"/>
      <c r="O7" s="98"/>
      <c r="P7" s="98"/>
      <c r="Q7" s="98"/>
      <c r="R7" s="98"/>
    </row>
    <row r="8" spans="1:18" ht="25.5">
      <c r="A8" s="1">
        <v>6</v>
      </c>
      <c r="B8" s="97" t="s">
        <v>227</v>
      </c>
      <c r="C8" s="97"/>
      <c r="D8" s="97"/>
      <c r="E8" s="97"/>
      <c r="F8" s="97"/>
      <c r="G8" s="97"/>
      <c r="H8" s="97"/>
      <c r="I8" s="97"/>
      <c r="J8" s="97"/>
      <c r="K8" s="97"/>
      <c r="L8" s="98"/>
      <c r="M8" s="98"/>
      <c r="N8" s="98"/>
      <c r="O8" s="98"/>
      <c r="P8" s="98"/>
      <c r="Q8" s="98"/>
      <c r="R8" s="98"/>
    </row>
    <row r="9" spans="1:18" ht="25.5">
      <c r="A9" s="1">
        <v>7</v>
      </c>
      <c r="B9" s="97" t="s">
        <v>228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98"/>
      <c r="N9" s="98"/>
      <c r="O9" s="98"/>
      <c r="P9" s="98"/>
      <c r="Q9" s="98"/>
      <c r="R9" s="98"/>
    </row>
    <row r="10" spans="1:18" ht="30">
      <c r="A10" s="2"/>
      <c r="B10" s="94" t="s">
        <v>3</v>
      </c>
      <c r="C10" s="94"/>
      <c r="D10" s="94"/>
      <c r="E10" s="94"/>
      <c r="F10" s="94"/>
      <c r="G10" s="94"/>
      <c r="H10" s="94"/>
      <c r="I10" s="94"/>
      <c r="J10" s="94"/>
      <c r="K10" s="94"/>
      <c r="L10" s="96"/>
      <c r="M10" s="96"/>
      <c r="N10" s="96"/>
      <c r="O10" s="96"/>
      <c r="P10" s="96"/>
      <c r="Q10" s="96"/>
      <c r="R10" s="96"/>
    </row>
    <row r="11" spans="1:18" ht="30">
      <c r="A11" s="2"/>
      <c r="B11" s="94" t="s">
        <v>4</v>
      </c>
      <c r="C11" s="94"/>
      <c r="D11" s="94"/>
      <c r="E11" s="94"/>
      <c r="F11" s="94"/>
      <c r="G11" s="94"/>
      <c r="H11" s="94"/>
      <c r="I11" s="94"/>
      <c r="J11" s="94"/>
      <c r="K11" s="94"/>
      <c r="L11" s="96"/>
      <c r="M11" s="96"/>
      <c r="N11" s="96"/>
      <c r="O11" s="96"/>
      <c r="P11" s="96"/>
      <c r="Q11" s="96"/>
      <c r="R11" s="96"/>
    </row>
    <row r="12" spans="1:18" ht="30">
      <c r="A12" s="2"/>
      <c r="B12" s="94" t="s">
        <v>5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95"/>
      <c r="N12" s="95"/>
      <c r="O12" s="95"/>
      <c r="P12" s="95"/>
      <c r="Q12" s="95"/>
      <c r="R12" s="95"/>
    </row>
    <row r="13" spans="1:18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0:12" ht="12.75">
      <c r="J15" t="s">
        <v>6</v>
      </c>
      <c r="L15" t="s">
        <v>7</v>
      </c>
    </row>
    <row r="16" ht="12.75">
      <c r="L16" t="s">
        <v>8</v>
      </c>
    </row>
  </sheetData>
  <mergeCells count="23">
    <mergeCell ref="A1:R1"/>
    <mergeCell ref="A2:K2"/>
    <mergeCell ref="L2:R2"/>
    <mergeCell ref="B3:K3"/>
    <mergeCell ref="L3:R3"/>
    <mergeCell ref="B4:K4"/>
    <mergeCell ref="L4:R4"/>
    <mergeCell ref="B5:K5"/>
    <mergeCell ref="L5:R5"/>
    <mergeCell ref="B6:K6"/>
    <mergeCell ref="L6:R6"/>
    <mergeCell ref="B7:K7"/>
    <mergeCell ref="L7:R7"/>
    <mergeCell ref="B8:K8"/>
    <mergeCell ref="L8:R8"/>
    <mergeCell ref="B9:K9"/>
    <mergeCell ref="L9:R9"/>
    <mergeCell ref="B12:K12"/>
    <mergeCell ref="L12:R12"/>
    <mergeCell ref="B10:K10"/>
    <mergeCell ref="L10:R10"/>
    <mergeCell ref="B11:K11"/>
    <mergeCell ref="L11:R11"/>
  </mergeCells>
  <printOptions/>
  <pageMargins left="0.31527777777777777" right="0.19652777777777777" top="1.51" bottom="0.22986111111111113" header="0.74" footer="0.5118055555555556"/>
  <pageSetup horizontalDpi="300" verticalDpi="3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zoomScale="75" zoomScaleNormal="75" workbookViewId="0" topLeftCell="A1">
      <selection activeCell="G18" sqref="G18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2.28125" style="8" customWidth="1"/>
    <col min="4" max="4" width="12.28125" style="8" customWidth="1"/>
    <col min="5" max="5" width="14.421875" style="8" customWidth="1"/>
    <col min="6" max="16384" width="9.140625" style="8" customWidth="1"/>
  </cols>
  <sheetData>
    <row r="1" spans="1:5" s="35" customFormat="1" ht="23.25" customHeight="1">
      <c r="A1" s="113" t="s">
        <v>229</v>
      </c>
      <c r="B1" s="113"/>
      <c r="C1" s="113"/>
      <c r="D1" s="113"/>
      <c r="E1" s="113"/>
    </row>
    <row r="2" spans="1:5" s="35" customFormat="1" ht="57.75" customHeight="1">
      <c r="A2" s="36" t="s">
        <v>9</v>
      </c>
      <c r="B2" s="22" t="s">
        <v>10</v>
      </c>
      <c r="C2" s="37" t="s">
        <v>11</v>
      </c>
      <c r="D2" s="37" t="s">
        <v>12</v>
      </c>
      <c r="E2" s="38" t="s">
        <v>13</v>
      </c>
    </row>
    <row r="3" spans="1:5" s="35" customFormat="1" ht="40.5" customHeight="1">
      <c r="A3" s="105" t="s">
        <v>14</v>
      </c>
      <c r="B3" s="105"/>
      <c r="C3" s="105"/>
      <c r="D3" s="105"/>
      <c r="E3" s="105"/>
    </row>
    <row r="4" spans="1:5" s="35" customFormat="1" ht="21" customHeight="1">
      <c r="A4" s="106">
        <v>1</v>
      </c>
      <c r="B4" s="107" t="s">
        <v>15</v>
      </c>
      <c r="C4" s="23" t="s">
        <v>39</v>
      </c>
      <c r="D4" s="110" t="s">
        <v>17</v>
      </c>
      <c r="E4" s="114">
        <f>0.041</f>
        <v>0.041</v>
      </c>
    </row>
    <row r="5" spans="1:5" s="35" customFormat="1" ht="18" customHeight="1">
      <c r="A5" s="106"/>
      <c r="B5" s="107"/>
      <c r="C5" s="39" t="s">
        <v>40</v>
      </c>
      <c r="D5" s="110"/>
      <c r="E5" s="114"/>
    </row>
    <row r="6" spans="1:5" s="35" customFormat="1" ht="34.5" customHeight="1">
      <c r="A6" s="106">
        <v>2</v>
      </c>
      <c r="B6" s="107" t="s">
        <v>15</v>
      </c>
      <c r="C6" s="23" t="s">
        <v>41</v>
      </c>
      <c r="D6" s="110" t="s">
        <v>42</v>
      </c>
      <c r="E6" s="112">
        <f>41*1.5</f>
        <v>61.5</v>
      </c>
    </row>
    <row r="7" spans="1:5" s="35" customFormat="1" ht="41.25" customHeight="1">
      <c r="A7" s="106"/>
      <c r="B7" s="107"/>
      <c r="C7" s="39" t="s">
        <v>43</v>
      </c>
      <c r="D7" s="110"/>
      <c r="E7" s="112"/>
    </row>
    <row r="8" spans="1:5" s="35" customFormat="1" ht="38.25" customHeight="1">
      <c r="A8" s="105" t="s">
        <v>44</v>
      </c>
      <c r="B8" s="105"/>
      <c r="C8" s="105"/>
      <c r="D8" s="105"/>
      <c r="E8" s="105"/>
    </row>
    <row r="9" spans="1:5" s="35" customFormat="1" ht="19.5" customHeight="1">
      <c r="A9" s="106">
        <v>3</v>
      </c>
      <c r="B9" s="107" t="str">
        <f>B6</f>
        <v>Opis techniczny</v>
      </c>
      <c r="C9" s="23" t="s">
        <v>45</v>
      </c>
      <c r="D9" s="110" t="s">
        <v>42</v>
      </c>
      <c r="E9" s="109">
        <f>E6</f>
        <v>61.5</v>
      </c>
    </row>
    <row r="10" spans="1:5" s="35" customFormat="1" ht="21" customHeight="1">
      <c r="A10" s="106"/>
      <c r="B10" s="107"/>
      <c r="C10" s="39" t="s">
        <v>46</v>
      </c>
      <c r="D10" s="110"/>
      <c r="E10" s="109"/>
    </row>
    <row r="11" spans="1:5" s="35" customFormat="1" ht="39" customHeight="1">
      <c r="A11" s="111"/>
      <c r="B11" s="111"/>
      <c r="C11" s="111"/>
      <c r="D11" s="111"/>
      <c r="E11" s="111"/>
    </row>
    <row r="12" spans="1:5" s="35" customFormat="1" ht="30" customHeight="1">
      <c r="A12" s="106">
        <v>4</v>
      </c>
      <c r="B12" s="107" t="str">
        <f>B9</f>
        <v>Opis techniczny</v>
      </c>
      <c r="C12" s="23" t="s">
        <v>47</v>
      </c>
      <c r="D12" s="110" t="s">
        <v>42</v>
      </c>
      <c r="E12" s="109">
        <f>41*1.2</f>
        <v>49.199999999999996</v>
      </c>
    </row>
    <row r="13" spans="1:5" s="35" customFormat="1" ht="33">
      <c r="A13" s="106"/>
      <c r="B13" s="107"/>
      <c r="C13" s="39" t="s">
        <v>48</v>
      </c>
      <c r="D13" s="110"/>
      <c r="E13" s="109"/>
    </row>
    <row r="14" spans="1:5" s="35" customFormat="1" ht="39.75" customHeight="1">
      <c r="A14" s="105" t="s">
        <v>26</v>
      </c>
      <c r="B14" s="105"/>
      <c r="C14" s="105"/>
      <c r="D14" s="105"/>
      <c r="E14" s="105"/>
    </row>
    <row r="15" spans="1:5" s="35" customFormat="1" ht="21.75" customHeight="1">
      <c r="A15" s="106">
        <v>5</v>
      </c>
      <c r="B15" s="107" t="str">
        <f>B12</f>
        <v>Opis techniczny</v>
      </c>
      <c r="C15" s="23" t="s">
        <v>49</v>
      </c>
      <c r="D15" s="110" t="s">
        <v>42</v>
      </c>
      <c r="E15" s="109">
        <f>E12</f>
        <v>49.199999999999996</v>
      </c>
    </row>
    <row r="16" spans="1:5" s="35" customFormat="1" ht="34.5" customHeight="1">
      <c r="A16" s="106"/>
      <c r="B16" s="107"/>
      <c r="C16" s="40" t="s">
        <v>50</v>
      </c>
      <c r="D16" s="110"/>
      <c r="E16" s="109"/>
    </row>
    <row r="17" spans="1:5" s="35" customFormat="1" ht="39" customHeight="1">
      <c r="A17" s="105" t="s">
        <v>30</v>
      </c>
      <c r="B17" s="105"/>
      <c r="C17" s="105"/>
      <c r="D17" s="105"/>
      <c r="E17" s="105"/>
    </row>
    <row r="18" spans="1:5" s="35" customFormat="1" ht="45.75" customHeight="1">
      <c r="A18" s="106">
        <v>6</v>
      </c>
      <c r="B18" s="107" t="str">
        <f>B15</f>
        <v>Opis techniczny</v>
      </c>
      <c r="C18" s="16" t="s">
        <v>51</v>
      </c>
      <c r="D18" s="110" t="s">
        <v>20</v>
      </c>
      <c r="E18" s="109">
        <v>41</v>
      </c>
    </row>
    <row r="19" spans="1:5" s="35" customFormat="1" ht="18.75" customHeight="1">
      <c r="A19" s="106"/>
      <c r="B19" s="107"/>
      <c r="C19" s="19" t="s">
        <v>52</v>
      </c>
      <c r="D19" s="110"/>
      <c r="E19" s="109"/>
    </row>
    <row r="20" spans="1:5" s="35" customFormat="1" ht="39" customHeight="1">
      <c r="A20" s="105" t="s">
        <v>29</v>
      </c>
      <c r="B20" s="105"/>
      <c r="C20" s="105"/>
      <c r="D20" s="105"/>
      <c r="E20" s="105"/>
    </row>
    <row r="21" spans="1:5" s="35" customFormat="1" ht="21" customHeight="1">
      <c r="A21" s="106">
        <v>7</v>
      </c>
      <c r="B21" s="107" t="str">
        <f>B12</f>
        <v>Opis techniczny</v>
      </c>
      <c r="C21" s="23" t="s">
        <v>53</v>
      </c>
      <c r="D21" s="108" t="s">
        <v>20</v>
      </c>
      <c r="E21" s="109">
        <f>41+3</f>
        <v>44</v>
      </c>
    </row>
    <row r="22" spans="1:5" s="35" customFormat="1" ht="18" customHeight="1">
      <c r="A22" s="106"/>
      <c r="B22" s="107"/>
      <c r="C22" s="39" t="s">
        <v>54</v>
      </c>
      <c r="D22" s="108"/>
      <c r="E22" s="109"/>
    </row>
    <row r="23" spans="1:5" s="21" customFormat="1" ht="45.75" customHeight="1">
      <c r="A23" s="103" t="s">
        <v>31</v>
      </c>
      <c r="B23" s="103"/>
      <c r="C23" s="103"/>
      <c r="D23" s="103"/>
      <c r="E23" s="103"/>
    </row>
    <row r="24" spans="1:5" s="21" customFormat="1" ht="21.75" customHeight="1">
      <c r="A24" s="104">
        <v>8</v>
      </c>
      <c r="B24" s="22" t="str">
        <f>B21</f>
        <v>Opis techniczny</v>
      </c>
      <c r="C24" s="23" t="s">
        <v>32</v>
      </c>
      <c r="D24" s="24" t="s">
        <v>33</v>
      </c>
      <c r="E24" s="25" t="s">
        <v>33</v>
      </c>
    </row>
    <row r="25" spans="1:5" s="21" customFormat="1" ht="24" customHeight="1">
      <c r="A25" s="104"/>
      <c r="B25" s="22" t="s">
        <v>34</v>
      </c>
      <c r="C25" s="26" t="s">
        <v>35</v>
      </c>
      <c r="D25" s="27" t="s">
        <v>36</v>
      </c>
      <c r="E25" s="28">
        <v>1</v>
      </c>
    </row>
    <row r="26" spans="1:5" s="21" customFormat="1" ht="35.25" customHeight="1">
      <c r="A26" s="104"/>
      <c r="B26" s="29" t="s">
        <v>37</v>
      </c>
      <c r="C26" s="30" t="s">
        <v>38</v>
      </c>
      <c r="D26" s="31" t="s">
        <v>36</v>
      </c>
      <c r="E26" s="32">
        <v>1</v>
      </c>
    </row>
    <row r="27" s="33" customFormat="1" ht="12.75">
      <c r="B27" s="34"/>
    </row>
    <row r="28" s="33" customFormat="1" ht="12.75">
      <c r="B28" s="34"/>
    </row>
    <row r="29" s="33" customFormat="1" ht="12.75">
      <c r="B29" s="34"/>
    </row>
    <row r="30" s="33" customFormat="1" ht="12.75">
      <c r="B30" s="34"/>
    </row>
    <row r="31" s="33" customFormat="1" ht="12.75">
      <c r="B31" s="34"/>
    </row>
    <row r="32" s="33" customFormat="1" ht="12.75">
      <c r="B32" s="34"/>
    </row>
    <row r="33" s="33" customFormat="1" ht="12.75">
      <c r="B33" s="34"/>
    </row>
    <row r="34" s="33" customFormat="1" ht="12.75">
      <c r="B34" s="34"/>
    </row>
    <row r="35" s="33" customFormat="1" ht="12.75">
      <c r="B35" s="34"/>
    </row>
    <row r="36" s="33" customFormat="1" ht="12.75">
      <c r="B36" s="34"/>
    </row>
    <row r="37" s="33" customFormat="1" ht="12.75">
      <c r="B37" s="34"/>
    </row>
    <row r="38" s="33" customFormat="1" ht="12.75">
      <c r="B38" s="34"/>
    </row>
    <row r="39" s="33" customFormat="1" ht="12.75">
      <c r="B39" s="34"/>
    </row>
    <row r="40" s="33" customFormat="1" ht="12.75">
      <c r="B40" s="34"/>
    </row>
    <row r="41" s="33" customFormat="1" ht="12.75">
      <c r="B41" s="34"/>
    </row>
    <row r="42" s="33" customFormat="1" ht="12.75">
      <c r="B42" s="34"/>
    </row>
    <row r="43" s="33" customFormat="1" ht="12.75">
      <c r="B43" s="34"/>
    </row>
    <row r="44" s="33" customFormat="1" ht="12.75">
      <c r="B44" s="34"/>
    </row>
    <row r="45" s="33" customFormat="1" ht="12.75">
      <c r="B45" s="34"/>
    </row>
    <row r="46" s="33" customFormat="1" ht="12.75">
      <c r="B46" s="34"/>
    </row>
    <row r="47" s="33" customFormat="1" ht="12.75">
      <c r="B47" s="34"/>
    </row>
    <row r="48" s="33" customFormat="1" ht="12.75">
      <c r="B48" s="34"/>
    </row>
    <row r="49" s="33" customFormat="1" ht="12.75">
      <c r="B49" s="34"/>
    </row>
    <row r="50" s="33" customFormat="1" ht="12.75">
      <c r="B50" s="34"/>
    </row>
    <row r="51" s="33" customFormat="1" ht="12.75">
      <c r="B51" s="34"/>
    </row>
    <row r="52" s="33" customFormat="1" ht="12.75">
      <c r="B52" s="34"/>
    </row>
    <row r="53" s="33" customFormat="1" ht="12.75">
      <c r="B53" s="34"/>
    </row>
    <row r="54" s="33" customFormat="1" ht="12.75">
      <c r="B54" s="34"/>
    </row>
    <row r="55" s="33" customFormat="1" ht="12.75">
      <c r="B55" s="34"/>
    </row>
    <row r="56" s="33" customFormat="1" ht="12.75">
      <c r="B56" s="34"/>
    </row>
    <row r="57" s="33" customFormat="1" ht="12.75">
      <c r="B57" s="34"/>
    </row>
    <row r="58" s="33" customFormat="1" ht="12.75">
      <c r="B58" s="34"/>
    </row>
    <row r="59" s="33" customFormat="1" ht="12.75">
      <c r="B59" s="34"/>
    </row>
    <row r="60" s="33" customFormat="1" ht="12.75">
      <c r="B60" s="34"/>
    </row>
    <row r="61" s="33" customFormat="1" ht="12.75">
      <c r="B61" s="34"/>
    </row>
    <row r="62" s="33" customFormat="1" ht="12.75">
      <c r="B62" s="34"/>
    </row>
    <row r="63" s="33" customFormat="1" ht="12.75">
      <c r="B63" s="34"/>
    </row>
    <row r="64" s="33" customFormat="1" ht="12.75">
      <c r="B64" s="34"/>
    </row>
    <row r="65" s="33" customFormat="1" ht="12.75">
      <c r="B65" s="34"/>
    </row>
    <row r="66" s="33" customFormat="1" ht="12.75">
      <c r="B66" s="34"/>
    </row>
    <row r="67" s="33" customFormat="1" ht="12.75">
      <c r="B67" s="34"/>
    </row>
    <row r="68" s="33" customFormat="1" ht="12.75">
      <c r="B68" s="34"/>
    </row>
    <row r="69" s="33" customFormat="1" ht="12.75">
      <c r="B69" s="34"/>
    </row>
    <row r="70" s="33" customFormat="1" ht="12.75">
      <c r="B70" s="34"/>
    </row>
    <row r="71" s="33" customFormat="1" ht="12.75">
      <c r="B71" s="34"/>
    </row>
    <row r="72" s="33" customFormat="1" ht="12.75">
      <c r="B72" s="34"/>
    </row>
    <row r="73" s="33" customFormat="1" ht="12.75">
      <c r="B73" s="34"/>
    </row>
    <row r="74" s="33" customFormat="1" ht="12.75">
      <c r="B74" s="34"/>
    </row>
    <row r="75" s="33" customFormat="1" ht="12.75">
      <c r="B75" s="34"/>
    </row>
    <row r="76" s="33" customFormat="1" ht="12.75">
      <c r="B76" s="34"/>
    </row>
    <row r="77" s="33" customFormat="1" ht="12.75">
      <c r="B77" s="34"/>
    </row>
    <row r="78" s="33" customFormat="1" ht="12.75">
      <c r="B78" s="34"/>
    </row>
    <row r="79" s="33" customFormat="1" ht="12.75">
      <c r="B79" s="34"/>
    </row>
    <row r="80" s="33" customFormat="1" ht="12.75">
      <c r="B80" s="34"/>
    </row>
    <row r="81" s="33" customFormat="1" ht="12.75">
      <c r="B81" s="34"/>
    </row>
    <row r="82" s="33" customFormat="1" ht="12.75">
      <c r="B82" s="34"/>
    </row>
    <row r="83" s="33" customFormat="1" ht="12.75">
      <c r="B83" s="34"/>
    </row>
    <row r="84" s="33" customFormat="1" ht="12.75">
      <c r="B84" s="34"/>
    </row>
    <row r="85" s="33" customFormat="1" ht="12.75">
      <c r="B85" s="34"/>
    </row>
    <row r="86" s="33" customFormat="1" ht="12.75">
      <c r="B86" s="34"/>
    </row>
    <row r="87" s="33" customFormat="1" ht="12.75">
      <c r="B87" s="34"/>
    </row>
    <row r="88" s="33" customFormat="1" ht="12.75">
      <c r="B88" s="34"/>
    </row>
    <row r="89" s="33" customFormat="1" ht="12.75">
      <c r="B89" s="34"/>
    </row>
    <row r="90" s="33" customFormat="1" ht="12.75">
      <c r="B90" s="34"/>
    </row>
    <row r="91" s="33" customFormat="1" ht="12.75">
      <c r="B91" s="34"/>
    </row>
    <row r="92" s="33" customFormat="1" ht="12.75">
      <c r="B92" s="34"/>
    </row>
    <row r="93" s="33" customFormat="1" ht="12.75">
      <c r="B93" s="34"/>
    </row>
    <row r="94" s="33" customFormat="1" ht="12.75">
      <c r="B94" s="34"/>
    </row>
    <row r="95" s="33" customFormat="1" ht="12.75">
      <c r="B95" s="34"/>
    </row>
    <row r="96" s="33" customFormat="1" ht="12.75">
      <c r="B96" s="34"/>
    </row>
    <row r="97" s="33" customFormat="1" ht="12.75">
      <c r="B97" s="34"/>
    </row>
    <row r="98" s="33" customFormat="1" ht="12.75">
      <c r="B98" s="34"/>
    </row>
    <row r="99" s="33" customFormat="1" ht="12.75">
      <c r="B99" s="34"/>
    </row>
    <row r="100" s="33" customFormat="1" ht="12.75">
      <c r="B100" s="34"/>
    </row>
    <row r="101" s="33" customFormat="1" ht="12.75">
      <c r="B101" s="34"/>
    </row>
    <row r="102" s="33" customFormat="1" ht="12.75">
      <c r="B102" s="34"/>
    </row>
    <row r="103" s="33" customFormat="1" ht="12.75">
      <c r="B103" s="34"/>
    </row>
    <row r="104" s="33" customFormat="1" ht="12.75">
      <c r="B104" s="34"/>
    </row>
    <row r="105" s="33" customFormat="1" ht="12.75">
      <c r="B105" s="34"/>
    </row>
    <row r="106" s="33" customFormat="1" ht="12.75">
      <c r="B106" s="34"/>
    </row>
    <row r="107" s="33" customFormat="1" ht="12.75">
      <c r="B107" s="34"/>
    </row>
    <row r="108" s="33" customFormat="1" ht="12.75">
      <c r="B108" s="34"/>
    </row>
    <row r="109" s="33" customFormat="1" ht="12.75">
      <c r="B109" s="34"/>
    </row>
    <row r="110" s="33" customFormat="1" ht="12.75">
      <c r="B110" s="34"/>
    </row>
    <row r="111" s="33" customFormat="1" ht="12.75">
      <c r="B111" s="34"/>
    </row>
    <row r="112" s="33" customFormat="1" ht="12.75">
      <c r="B112" s="34"/>
    </row>
    <row r="113" s="33" customFormat="1" ht="12.75">
      <c r="B113" s="34"/>
    </row>
    <row r="114" s="33" customFormat="1" ht="12.75">
      <c r="B114" s="34"/>
    </row>
    <row r="115" s="33" customFormat="1" ht="12.75">
      <c r="B115" s="34"/>
    </row>
    <row r="116" s="33" customFormat="1" ht="12.75">
      <c r="B116" s="34"/>
    </row>
    <row r="117" s="33" customFormat="1" ht="12.75">
      <c r="B117" s="34"/>
    </row>
    <row r="118" s="33" customFormat="1" ht="12.75">
      <c r="B118" s="34"/>
    </row>
    <row r="119" s="33" customFormat="1" ht="12.75">
      <c r="B119" s="34"/>
    </row>
    <row r="120" s="33" customFormat="1" ht="12.75">
      <c r="B120" s="34"/>
    </row>
    <row r="121" s="33" customFormat="1" ht="12.75">
      <c r="B121" s="34"/>
    </row>
    <row r="122" s="33" customFormat="1" ht="12.75">
      <c r="B122" s="34"/>
    </row>
    <row r="123" s="33" customFormat="1" ht="12.75">
      <c r="B123" s="34"/>
    </row>
    <row r="124" s="33" customFormat="1" ht="12.75">
      <c r="B124" s="34"/>
    </row>
    <row r="125" s="33" customFormat="1" ht="12.75">
      <c r="B125" s="34"/>
    </row>
    <row r="126" s="33" customFormat="1" ht="12.75">
      <c r="B126" s="34"/>
    </row>
    <row r="127" s="33" customFormat="1" ht="12.75">
      <c r="B127" s="34"/>
    </row>
    <row r="128" s="33" customFormat="1" ht="12.75">
      <c r="B128" s="34"/>
    </row>
    <row r="129" s="33" customFormat="1" ht="12.75">
      <c r="B129" s="34"/>
    </row>
    <row r="130" s="33" customFormat="1" ht="12.75">
      <c r="B130" s="34"/>
    </row>
    <row r="131" s="33" customFormat="1" ht="12.75">
      <c r="B131" s="34"/>
    </row>
    <row r="132" s="33" customFormat="1" ht="12.75">
      <c r="B132" s="34"/>
    </row>
    <row r="133" s="33" customFormat="1" ht="12.75">
      <c r="B133" s="34"/>
    </row>
    <row r="134" s="33" customFormat="1" ht="12.75">
      <c r="B134" s="34"/>
    </row>
    <row r="135" s="33" customFormat="1" ht="12.75">
      <c r="B135" s="34"/>
    </row>
    <row r="136" s="33" customFormat="1" ht="12.75">
      <c r="B136" s="34"/>
    </row>
    <row r="137" s="33" customFormat="1" ht="12.75">
      <c r="B137" s="34"/>
    </row>
    <row r="138" s="33" customFormat="1" ht="12.75">
      <c r="B138" s="34"/>
    </row>
    <row r="139" s="33" customFormat="1" ht="12.75">
      <c r="B139" s="34"/>
    </row>
    <row r="140" s="33" customFormat="1" ht="12.75">
      <c r="B140" s="34"/>
    </row>
    <row r="141" s="33" customFormat="1" ht="12.75">
      <c r="B141" s="34"/>
    </row>
    <row r="142" s="33" customFormat="1" ht="12.75">
      <c r="B142" s="34"/>
    </row>
    <row r="143" s="33" customFormat="1" ht="12.75">
      <c r="B143" s="34"/>
    </row>
    <row r="144" s="33" customFormat="1" ht="12.75">
      <c r="B144" s="34"/>
    </row>
    <row r="145" s="33" customFormat="1" ht="12.75">
      <c r="B145" s="34"/>
    </row>
    <row r="146" s="33" customFormat="1" ht="12.75">
      <c r="B146" s="34"/>
    </row>
    <row r="147" s="33" customFormat="1" ht="12.75">
      <c r="B147" s="34"/>
    </row>
    <row r="148" s="33" customFormat="1" ht="12.75">
      <c r="B148" s="34"/>
    </row>
    <row r="149" s="33" customFormat="1" ht="12.75">
      <c r="B149" s="34"/>
    </row>
    <row r="150" s="33" customFormat="1" ht="12.75">
      <c r="B150" s="34"/>
    </row>
    <row r="151" s="33" customFormat="1" ht="12.75">
      <c r="B151" s="34"/>
    </row>
  </sheetData>
  <mergeCells count="37">
    <mergeCell ref="A1:E1"/>
    <mergeCell ref="A3:E3"/>
    <mergeCell ref="A4:A5"/>
    <mergeCell ref="B4:B5"/>
    <mergeCell ref="D4:D5"/>
    <mergeCell ref="E4:E5"/>
    <mergeCell ref="A6:A7"/>
    <mergeCell ref="B6:B7"/>
    <mergeCell ref="D6:D7"/>
    <mergeCell ref="E6:E7"/>
    <mergeCell ref="A8:E8"/>
    <mergeCell ref="A9:A10"/>
    <mergeCell ref="B9:B10"/>
    <mergeCell ref="D9:D10"/>
    <mergeCell ref="E9:E10"/>
    <mergeCell ref="A11:E11"/>
    <mergeCell ref="A12:A13"/>
    <mergeCell ref="B12:B13"/>
    <mergeCell ref="D12:D13"/>
    <mergeCell ref="E12:E13"/>
    <mergeCell ref="A14:E14"/>
    <mergeCell ref="A15:A16"/>
    <mergeCell ref="B15:B16"/>
    <mergeCell ref="D15:D16"/>
    <mergeCell ref="E15:E16"/>
    <mergeCell ref="A17:E17"/>
    <mergeCell ref="A18:A19"/>
    <mergeCell ref="B18:B19"/>
    <mergeCell ref="D18:D19"/>
    <mergeCell ref="E18:E19"/>
    <mergeCell ref="A23:E23"/>
    <mergeCell ref="A24:A26"/>
    <mergeCell ref="A20:E20"/>
    <mergeCell ref="A21:A22"/>
    <mergeCell ref="B21:B22"/>
    <mergeCell ref="D21:D22"/>
    <mergeCell ref="E21:E22"/>
  </mergeCells>
  <printOptions/>
  <pageMargins left="0.14027777777777778" right="0.19652777777777777" top="1.1" bottom="0.43333333333333335" header="0.5118055555555556" footer="0.5118055555555556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46">
      <selection activeCell="C15" sqref="C15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0.7109375" style="8" customWidth="1"/>
    <col min="4" max="4" width="9.8515625" style="8" customWidth="1"/>
    <col min="5" max="5" width="13.8515625" style="8" customWidth="1"/>
    <col min="6" max="16384" width="9.140625" style="8" customWidth="1"/>
  </cols>
  <sheetData>
    <row r="1" spans="1:5" s="10" customFormat="1" ht="17.25" customHeight="1">
      <c r="A1" s="41"/>
      <c r="B1" s="42"/>
      <c r="C1" s="41"/>
      <c r="D1" s="41"/>
      <c r="E1" s="43"/>
    </row>
    <row r="2" spans="1:5" s="10" customFormat="1" ht="12.75">
      <c r="A2" s="44"/>
      <c r="B2" s="45"/>
      <c r="C2" s="44"/>
      <c r="D2" s="44"/>
      <c r="E2" s="44"/>
    </row>
    <row r="3" spans="1:5" s="46" customFormat="1" ht="21" customHeight="1">
      <c r="A3" s="122" t="s">
        <v>230</v>
      </c>
      <c r="B3" s="122"/>
      <c r="C3" s="122"/>
      <c r="D3" s="122"/>
      <c r="E3" s="122"/>
    </row>
    <row r="4" spans="1:5" s="35" customFormat="1" ht="57.75" customHeight="1">
      <c r="A4" s="12" t="s">
        <v>9</v>
      </c>
      <c r="B4" s="13" t="s">
        <v>10</v>
      </c>
      <c r="C4" s="14" t="s">
        <v>11</v>
      </c>
      <c r="D4" s="14" t="s">
        <v>12</v>
      </c>
      <c r="E4" s="15" t="s">
        <v>13</v>
      </c>
    </row>
    <row r="5" spans="1:5" s="35" customFormat="1" ht="38.25" customHeight="1">
      <c r="A5" s="111" t="s">
        <v>14</v>
      </c>
      <c r="B5" s="111"/>
      <c r="C5" s="111"/>
      <c r="D5" s="111"/>
      <c r="E5" s="111"/>
    </row>
    <row r="6" spans="1:5" s="35" customFormat="1" ht="30" customHeight="1">
      <c r="A6" s="116">
        <v>1</v>
      </c>
      <c r="B6" s="117" t="s">
        <v>15</v>
      </c>
      <c r="C6" s="16" t="s">
        <v>16</v>
      </c>
      <c r="D6" s="87" t="s">
        <v>17</v>
      </c>
      <c r="E6" s="123">
        <v>0.1162</v>
      </c>
    </row>
    <row r="7" spans="1:5" s="35" customFormat="1" ht="19.5" customHeight="1">
      <c r="A7" s="116"/>
      <c r="B7" s="117"/>
      <c r="C7" s="19" t="s">
        <v>55</v>
      </c>
      <c r="D7" s="87"/>
      <c r="E7" s="123"/>
    </row>
    <row r="8" spans="1:5" ht="33.75" customHeight="1">
      <c r="A8" s="106">
        <v>2</v>
      </c>
      <c r="B8" s="107" t="s">
        <v>15</v>
      </c>
      <c r="C8" s="23" t="s">
        <v>41</v>
      </c>
      <c r="D8" s="110" t="s">
        <v>42</v>
      </c>
      <c r="E8" s="93">
        <f>(116.2-33-6.5-5.5-1-3.7)*1.7</f>
        <v>113.05</v>
      </c>
    </row>
    <row r="9" spans="1:5" ht="36.75" customHeight="1">
      <c r="A9" s="106"/>
      <c r="B9" s="107"/>
      <c r="C9" s="39" t="s">
        <v>56</v>
      </c>
      <c r="D9" s="110"/>
      <c r="E9" s="93"/>
    </row>
    <row r="10" spans="1:5" s="35" customFormat="1" ht="40.5" customHeight="1">
      <c r="A10" s="111" t="s">
        <v>18</v>
      </c>
      <c r="B10" s="111"/>
      <c r="C10" s="111"/>
      <c r="D10" s="111"/>
      <c r="E10" s="111"/>
    </row>
    <row r="11" spans="1:5" s="35" customFormat="1" ht="32.25" customHeight="1">
      <c r="A11" s="116">
        <v>3</v>
      </c>
      <c r="B11" s="117" t="s">
        <v>15</v>
      </c>
      <c r="C11" s="16" t="s">
        <v>57</v>
      </c>
      <c r="D11" s="87" t="s">
        <v>19</v>
      </c>
      <c r="E11" s="119">
        <f>5.5*1.7</f>
        <v>9.35</v>
      </c>
    </row>
    <row r="12" spans="1:5" s="35" customFormat="1" ht="24.75" customHeight="1">
      <c r="A12" s="116"/>
      <c r="B12" s="117"/>
      <c r="C12" s="17" t="s">
        <v>58</v>
      </c>
      <c r="D12" s="87"/>
      <c r="E12" s="119"/>
    </row>
    <row r="13" spans="1:5" s="35" customFormat="1" ht="43.5" customHeight="1">
      <c r="A13" s="116">
        <v>4</v>
      </c>
      <c r="B13" s="117" t="s">
        <v>15</v>
      </c>
      <c r="C13" s="16" t="s">
        <v>236</v>
      </c>
      <c r="D13" s="87" t="s">
        <v>19</v>
      </c>
      <c r="E13" s="119">
        <f>(33*0.65+6.5*1.75)</f>
        <v>32.825</v>
      </c>
    </row>
    <row r="14" spans="1:5" s="35" customFormat="1" ht="27" customHeight="1">
      <c r="A14" s="116"/>
      <c r="B14" s="117"/>
      <c r="C14" s="17" t="s">
        <v>59</v>
      </c>
      <c r="D14" s="87"/>
      <c r="E14" s="119"/>
    </row>
    <row r="15" spans="1:5" s="35" customFormat="1" ht="48.75" customHeight="1">
      <c r="A15" s="116">
        <v>5</v>
      </c>
      <c r="B15" s="117" t="s">
        <v>15</v>
      </c>
      <c r="C15" s="16" t="s">
        <v>60</v>
      </c>
      <c r="D15" s="87" t="s">
        <v>19</v>
      </c>
      <c r="E15" s="119">
        <f>11.62</f>
        <v>11.62</v>
      </c>
    </row>
    <row r="16" spans="1:5" s="35" customFormat="1" ht="22.5" customHeight="1">
      <c r="A16" s="116"/>
      <c r="B16" s="117"/>
      <c r="C16" s="17" t="s">
        <v>61</v>
      </c>
      <c r="D16" s="87"/>
      <c r="E16" s="119"/>
    </row>
    <row r="17" spans="1:5" s="35" customFormat="1" ht="33" customHeight="1">
      <c r="A17" s="116">
        <v>6</v>
      </c>
      <c r="B17" s="117" t="s">
        <v>15</v>
      </c>
      <c r="C17" s="16" t="s">
        <v>62</v>
      </c>
      <c r="D17" s="87" t="s">
        <v>19</v>
      </c>
      <c r="E17" s="119">
        <f>E15</f>
        <v>11.62</v>
      </c>
    </row>
    <row r="18" spans="1:5" s="35" customFormat="1" ht="19.5" customHeight="1">
      <c r="A18" s="116"/>
      <c r="B18" s="117"/>
      <c r="C18" s="17" t="s">
        <v>63</v>
      </c>
      <c r="D18" s="87"/>
      <c r="E18" s="119"/>
    </row>
    <row r="19" spans="1:5" s="35" customFormat="1" ht="31.5" customHeight="1">
      <c r="A19" s="116">
        <v>7</v>
      </c>
      <c r="B19" s="117" t="s">
        <v>15</v>
      </c>
      <c r="C19" s="16" t="s">
        <v>64</v>
      </c>
      <c r="D19" s="87" t="s">
        <v>19</v>
      </c>
      <c r="E19" s="119">
        <v>9.15</v>
      </c>
    </row>
    <row r="20" spans="1:5" s="35" customFormat="1" ht="21.75" customHeight="1">
      <c r="A20" s="116"/>
      <c r="B20" s="117"/>
      <c r="C20" s="17" t="s">
        <v>65</v>
      </c>
      <c r="D20" s="87"/>
      <c r="E20" s="119"/>
    </row>
    <row r="21" spans="1:5" s="35" customFormat="1" ht="39.75" customHeight="1">
      <c r="A21" s="111" t="s">
        <v>21</v>
      </c>
      <c r="B21" s="111"/>
      <c r="C21" s="111"/>
      <c r="D21" s="111"/>
      <c r="E21" s="111"/>
    </row>
    <row r="22" spans="1:5" s="35" customFormat="1" ht="41.25" customHeight="1">
      <c r="A22" s="116">
        <v>8</v>
      </c>
      <c r="B22" s="117" t="str">
        <f>B19</f>
        <v>Opis techniczny</v>
      </c>
      <c r="C22" s="16" t="s">
        <v>66</v>
      </c>
      <c r="D22" s="87" t="s">
        <v>19</v>
      </c>
      <c r="E22" s="119">
        <f>(116.2-6.5-5.5-1-3.7)*1.6</f>
        <v>159.20000000000002</v>
      </c>
    </row>
    <row r="23" spans="1:5" s="35" customFormat="1" ht="21.75" customHeight="1">
      <c r="A23" s="116"/>
      <c r="B23" s="117"/>
      <c r="C23" s="19" t="s">
        <v>67</v>
      </c>
      <c r="D23" s="87"/>
      <c r="E23" s="119"/>
    </row>
    <row r="24" spans="1:5" s="35" customFormat="1" ht="33" customHeight="1">
      <c r="A24" s="116">
        <v>9</v>
      </c>
      <c r="B24" s="117" t="str">
        <f>B22</f>
        <v>Opis techniczny</v>
      </c>
      <c r="C24" s="16" t="s">
        <v>68</v>
      </c>
      <c r="D24" s="87" t="s">
        <v>19</v>
      </c>
      <c r="E24" s="119">
        <f>(6.5+5.5+3.3)*1.8</f>
        <v>27.540000000000003</v>
      </c>
    </row>
    <row r="25" spans="1:5" s="35" customFormat="1" ht="24.75" customHeight="1">
      <c r="A25" s="116"/>
      <c r="B25" s="117"/>
      <c r="C25" s="19" t="s">
        <v>69</v>
      </c>
      <c r="D25" s="87"/>
      <c r="E25" s="119"/>
    </row>
    <row r="26" spans="1:5" s="35" customFormat="1" ht="36" customHeight="1">
      <c r="A26" s="111" t="s">
        <v>70</v>
      </c>
      <c r="B26" s="111"/>
      <c r="C26" s="111"/>
      <c r="D26" s="111"/>
      <c r="E26" s="111"/>
    </row>
    <row r="27" spans="1:5" s="35" customFormat="1" ht="29.25" customHeight="1">
      <c r="A27" s="92">
        <v>10</v>
      </c>
      <c r="B27" s="117" t="str">
        <f>B24</f>
        <v>Opis techniczny</v>
      </c>
      <c r="C27" s="16" t="s">
        <v>22</v>
      </c>
      <c r="D27" s="87" t="s">
        <v>19</v>
      </c>
      <c r="E27" s="119">
        <f>(6.5+5.5+3.3)*1.5</f>
        <v>22.950000000000003</v>
      </c>
    </row>
    <row r="28" spans="1:5" s="35" customFormat="1" ht="23.25" customHeight="1">
      <c r="A28" s="92"/>
      <c r="B28" s="117"/>
      <c r="C28" s="19" t="s">
        <v>71</v>
      </c>
      <c r="D28" s="87"/>
      <c r="E28" s="119"/>
    </row>
    <row r="29" spans="1:5" s="35" customFormat="1" ht="36.75" customHeight="1">
      <c r="A29" s="111" t="s">
        <v>23</v>
      </c>
      <c r="B29" s="111"/>
      <c r="C29" s="111"/>
      <c r="D29" s="111"/>
      <c r="E29" s="111"/>
    </row>
    <row r="30" spans="1:5" s="35" customFormat="1" ht="24.75" customHeight="1">
      <c r="A30" s="92">
        <v>11</v>
      </c>
      <c r="B30" s="117" t="str">
        <f>B27</f>
        <v>Opis techniczny</v>
      </c>
      <c r="C30" s="16" t="s">
        <v>24</v>
      </c>
      <c r="D30" s="87" t="s">
        <v>19</v>
      </c>
      <c r="E30" s="119">
        <f>(116.2-6.5-5.5-1-3.7)*1.5</f>
        <v>149.25</v>
      </c>
    </row>
    <row r="31" spans="1:5" s="35" customFormat="1" ht="36" customHeight="1">
      <c r="A31" s="92"/>
      <c r="B31" s="117"/>
      <c r="C31" s="19" t="s">
        <v>72</v>
      </c>
      <c r="D31" s="87"/>
      <c r="E31" s="119"/>
    </row>
    <row r="32" spans="1:5" s="35" customFormat="1" ht="21" customHeight="1">
      <c r="A32" s="92">
        <v>12</v>
      </c>
      <c r="B32" s="117" t="str">
        <f>B30</f>
        <v>Opis techniczny</v>
      </c>
      <c r="C32" s="16" t="s">
        <v>25</v>
      </c>
      <c r="D32" s="87" t="s">
        <v>19</v>
      </c>
      <c r="E32" s="119">
        <f>E27</f>
        <v>22.950000000000003</v>
      </c>
    </row>
    <row r="33" spans="1:5" s="35" customFormat="1" ht="36" customHeight="1">
      <c r="A33" s="92"/>
      <c r="B33" s="117"/>
      <c r="C33" s="19" t="s">
        <v>73</v>
      </c>
      <c r="D33" s="87"/>
      <c r="E33" s="119"/>
    </row>
    <row r="34" spans="1:5" s="11" customFormat="1" ht="42" customHeight="1">
      <c r="A34" s="111" t="s">
        <v>74</v>
      </c>
      <c r="B34" s="111"/>
      <c r="C34" s="111"/>
      <c r="D34" s="111"/>
      <c r="E34" s="111"/>
    </row>
    <row r="35" spans="1:5" s="46" customFormat="1" ht="36.75" customHeight="1">
      <c r="A35" s="88">
        <v>13</v>
      </c>
      <c r="B35" s="89" t="str">
        <f>B40</f>
        <v>Opis techniczny</v>
      </c>
      <c r="C35" s="48" t="s">
        <v>75</v>
      </c>
      <c r="D35" s="90" t="s">
        <v>19</v>
      </c>
      <c r="E35" s="91">
        <v>11.65</v>
      </c>
    </row>
    <row r="36" spans="1:5" s="46" customFormat="1" ht="21" customHeight="1">
      <c r="A36" s="88"/>
      <c r="B36" s="89"/>
      <c r="C36" s="49" t="s">
        <v>76</v>
      </c>
      <c r="D36" s="90"/>
      <c r="E36" s="91"/>
    </row>
    <row r="37" spans="1:5" s="46" customFormat="1" ht="33.75" customHeight="1">
      <c r="A37" s="88">
        <v>14</v>
      </c>
      <c r="B37" s="89" t="str">
        <f>B42</f>
        <v>Opis techniczny</v>
      </c>
      <c r="C37" s="48" t="s">
        <v>77</v>
      </c>
      <c r="D37" s="90" t="s">
        <v>19</v>
      </c>
      <c r="E37" s="91">
        <f>E35</f>
        <v>11.65</v>
      </c>
    </row>
    <row r="38" spans="1:5" s="46" customFormat="1" ht="18.75" customHeight="1">
      <c r="A38" s="88"/>
      <c r="B38" s="89"/>
      <c r="C38" s="49" t="s">
        <v>78</v>
      </c>
      <c r="D38" s="90"/>
      <c r="E38" s="91"/>
    </row>
    <row r="39" spans="1:5" s="35" customFormat="1" ht="39" customHeight="1">
      <c r="A39" s="111" t="s">
        <v>26</v>
      </c>
      <c r="B39" s="111"/>
      <c r="C39" s="111"/>
      <c r="D39" s="111"/>
      <c r="E39" s="111"/>
    </row>
    <row r="40" spans="1:5" s="35" customFormat="1" ht="36" customHeight="1">
      <c r="A40" s="116">
        <v>15</v>
      </c>
      <c r="B40" s="117" t="str">
        <f>B30</f>
        <v>Opis techniczny</v>
      </c>
      <c r="C40" s="16" t="s">
        <v>79</v>
      </c>
      <c r="D40" s="87" t="s">
        <v>19</v>
      </c>
      <c r="E40" s="119">
        <f>E30</f>
        <v>149.25</v>
      </c>
    </row>
    <row r="41" spans="1:5" s="35" customFormat="1" ht="21.75" customHeight="1">
      <c r="A41" s="116"/>
      <c r="B41" s="117"/>
      <c r="C41" s="20" t="s">
        <v>80</v>
      </c>
      <c r="D41" s="87"/>
      <c r="E41" s="119"/>
    </row>
    <row r="42" spans="1:5" s="35" customFormat="1" ht="30.75" customHeight="1">
      <c r="A42" s="116">
        <v>16</v>
      </c>
      <c r="B42" s="117" t="str">
        <f>B32</f>
        <v>Opis techniczny</v>
      </c>
      <c r="C42" s="16" t="s">
        <v>81</v>
      </c>
      <c r="D42" s="87" t="s">
        <v>19</v>
      </c>
      <c r="E42" s="119">
        <f>E32</f>
        <v>22.950000000000003</v>
      </c>
    </row>
    <row r="43" spans="1:5" s="35" customFormat="1" ht="20.25" customHeight="1">
      <c r="A43" s="116"/>
      <c r="B43" s="117"/>
      <c r="C43" s="50" t="s">
        <v>82</v>
      </c>
      <c r="D43" s="87"/>
      <c r="E43" s="119"/>
    </row>
    <row r="44" spans="1:5" s="46" customFormat="1" ht="39.75" customHeight="1">
      <c r="A44" s="111" t="s">
        <v>29</v>
      </c>
      <c r="B44" s="111"/>
      <c r="C44" s="111"/>
      <c r="D44" s="111"/>
      <c r="E44" s="111"/>
    </row>
    <row r="45" spans="1:5" s="46" customFormat="1" ht="19.5" customHeight="1">
      <c r="A45" s="116">
        <v>17</v>
      </c>
      <c r="B45" s="117" t="str">
        <f>B30</f>
        <v>Opis techniczny</v>
      </c>
      <c r="C45" s="16" t="s">
        <v>83</v>
      </c>
      <c r="D45" s="120" t="s">
        <v>20</v>
      </c>
      <c r="E45" s="121">
        <f>(116.2-6.5-5.5-3.7)+1.5+1.5</f>
        <v>103.5</v>
      </c>
    </row>
    <row r="46" spans="1:5" s="46" customFormat="1" ht="16.5" customHeight="1">
      <c r="A46" s="116"/>
      <c r="B46" s="117"/>
      <c r="C46" s="19" t="s">
        <v>84</v>
      </c>
      <c r="D46" s="120"/>
      <c r="E46" s="121"/>
    </row>
    <row r="47" spans="1:5" s="46" customFormat="1" ht="39.75" customHeight="1">
      <c r="A47" s="111" t="s">
        <v>30</v>
      </c>
      <c r="B47" s="111"/>
      <c r="C47" s="111"/>
      <c r="D47" s="111"/>
      <c r="E47" s="111"/>
    </row>
    <row r="48" spans="1:5" s="46" customFormat="1" ht="26.25" customHeight="1">
      <c r="A48" s="116">
        <v>18</v>
      </c>
      <c r="B48" s="117" t="str">
        <f>B32</f>
        <v>Opis techniczny</v>
      </c>
      <c r="C48" s="16" t="s">
        <v>85</v>
      </c>
      <c r="D48" s="118" t="s">
        <v>20</v>
      </c>
      <c r="E48" s="119">
        <f>(6.5+5.5+3.7)*2</f>
        <v>31.4</v>
      </c>
    </row>
    <row r="49" spans="1:5" s="46" customFormat="1" ht="24.75" customHeight="1">
      <c r="A49" s="116"/>
      <c r="B49" s="117"/>
      <c r="C49" s="19" t="s">
        <v>86</v>
      </c>
      <c r="D49" s="118"/>
      <c r="E49" s="119"/>
    </row>
    <row r="50" spans="1:5" s="35" customFormat="1" ht="43.5" customHeight="1">
      <c r="A50" s="103" t="s">
        <v>31</v>
      </c>
      <c r="B50" s="103"/>
      <c r="C50" s="103"/>
      <c r="D50" s="103"/>
      <c r="E50" s="103"/>
    </row>
    <row r="51" spans="1:5" s="35" customFormat="1" ht="15">
      <c r="A51" s="106">
        <v>19</v>
      </c>
      <c r="B51" s="22" t="str">
        <f>B45</f>
        <v>Opis techniczny</v>
      </c>
      <c r="C51" s="23" t="s">
        <v>32</v>
      </c>
      <c r="D51" s="24" t="s">
        <v>33</v>
      </c>
      <c r="E51" s="25" t="s">
        <v>33</v>
      </c>
    </row>
    <row r="52" spans="1:5" s="35" customFormat="1" ht="24.75" customHeight="1">
      <c r="A52" s="106"/>
      <c r="B52" s="22" t="s">
        <v>34</v>
      </c>
      <c r="C52" s="26" t="s">
        <v>35</v>
      </c>
      <c r="D52" s="27" t="s">
        <v>36</v>
      </c>
      <c r="E52" s="28">
        <v>1</v>
      </c>
    </row>
    <row r="53" spans="1:5" s="35" customFormat="1" ht="36.75" customHeight="1">
      <c r="A53" s="106"/>
      <c r="B53" s="22" t="s">
        <v>37</v>
      </c>
      <c r="C53" s="39" t="s">
        <v>38</v>
      </c>
      <c r="D53" s="27" t="s">
        <v>36</v>
      </c>
      <c r="E53" s="28">
        <v>1</v>
      </c>
    </row>
    <row r="54" spans="1:5" s="21" customFormat="1" ht="36.75" customHeight="1">
      <c r="A54" s="105" t="s">
        <v>87</v>
      </c>
      <c r="B54" s="105"/>
      <c r="C54" s="105"/>
      <c r="D54" s="105"/>
      <c r="E54" s="105"/>
    </row>
    <row r="55" spans="1:5" s="21" customFormat="1" ht="21" customHeight="1">
      <c r="A55" s="104">
        <v>20</v>
      </c>
      <c r="B55" s="115" t="str">
        <f>B48</f>
        <v>Opis techniczny</v>
      </c>
      <c r="C55" s="23" t="s">
        <v>88</v>
      </c>
      <c r="D55" s="24"/>
      <c r="E55" s="25"/>
    </row>
    <row r="56" spans="1:5" s="21" customFormat="1" ht="20.25" customHeight="1">
      <c r="A56" s="104"/>
      <c r="B56" s="115"/>
      <c r="C56" s="39" t="s">
        <v>89</v>
      </c>
      <c r="D56" s="51" t="s">
        <v>90</v>
      </c>
      <c r="E56" s="28">
        <v>5.92</v>
      </c>
    </row>
    <row r="57" spans="1:5" s="21" customFormat="1" ht="23.25" customHeight="1">
      <c r="A57" s="104"/>
      <c r="B57" s="115"/>
      <c r="C57" s="30" t="s">
        <v>91</v>
      </c>
      <c r="D57" s="52" t="s">
        <v>42</v>
      </c>
      <c r="E57" s="32">
        <v>50.25</v>
      </c>
    </row>
    <row r="58" s="35" customFormat="1" ht="12.75">
      <c r="B58" s="53"/>
    </row>
    <row r="59" s="33" customFormat="1" ht="12.75">
      <c r="B59" s="34"/>
    </row>
    <row r="60" s="33" customFormat="1" ht="12.75">
      <c r="B60" s="34"/>
    </row>
    <row r="61" s="33" customFormat="1" ht="12.75">
      <c r="B61" s="34"/>
    </row>
    <row r="62" s="33" customFormat="1" ht="12.75">
      <c r="B62" s="34"/>
    </row>
    <row r="63" s="33" customFormat="1" ht="12.75">
      <c r="B63" s="34"/>
    </row>
    <row r="64" s="33" customFormat="1" ht="12.75">
      <c r="B64" s="34"/>
    </row>
    <row r="65" s="33" customFormat="1" ht="12.75">
      <c r="B65" s="34"/>
    </row>
    <row r="66" s="33" customFormat="1" ht="12.75">
      <c r="B66" s="34"/>
    </row>
    <row r="67" s="33" customFormat="1" ht="12.75">
      <c r="B67" s="34"/>
    </row>
    <row r="68" s="33" customFormat="1" ht="12.75">
      <c r="B68" s="34"/>
    </row>
    <row r="69" s="33" customFormat="1" ht="12.75">
      <c r="B69" s="34"/>
    </row>
    <row r="70" s="33" customFormat="1" ht="12.75">
      <c r="B70" s="34"/>
    </row>
    <row r="71" s="33" customFormat="1" ht="12.75">
      <c r="B71" s="34"/>
    </row>
    <row r="72" s="33" customFormat="1" ht="12.75">
      <c r="B72" s="34"/>
    </row>
    <row r="73" s="33" customFormat="1" ht="12.75">
      <c r="B73" s="34"/>
    </row>
    <row r="74" s="33" customFormat="1" ht="12.75">
      <c r="B74" s="34"/>
    </row>
    <row r="75" s="33" customFormat="1" ht="12.75">
      <c r="B75" s="34"/>
    </row>
    <row r="76" s="33" customFormat="1" ht="12.75">
      <c r="B76" s="34"/>
    </row>
    <row r="77" s="33" customFormat="1" ht="12.75">
      <c r="B77" s="34"/>
    </row>
    <row r="78" s="33" customFormat="1" ht="12.75">
      <c r="B78" s="34"/>
    </row>
    <row r="79" s="33" customFormat="1" ht="12.75">
      <c r="B79" s="34"/>
    </row>
    <row r="80" s="33" customFormat="1" ht="12.75">
      <c r="B80" s="34"/>
    </row>
    <row r="81" s="33" customFormat="1" ht="12.75">
      <c r="B81" s="34"/>
    </row>
    <row r="82" s="33" customFormat="1" ht="12.75">
      <c r="B82" s="34"/>
    </row>
    <row r="83" s="33" customFormat="1" ht="12.75">
      <c r="B83" s="34"/>
    </row>
    <row r="84" s="33" customFormat="1" ht="12.75">
      <c r="B84" s="34"/>
    </row>
    <row r="85" s="33" customFormat="1" ht="12.75">
      <c r="B85" s="34"/>
    </row>
    <row r="86" s="33" customFormat="1" ht="12.75">
      <c r="B86" s="34"/>
    </row>
    <row r="87" s="33" customFormat="1" ht="12.75">
      <c r="B87" s="34"/>
    </row>
    <row r="88" s="33" customFormat="1" ht="12.75">
      <c r="B88" s="34"/>
    </row>
    <row r="89" s="33" customFormat="1" ht="12.75">
      <c r="B89" s="34"/>
    </row>
    <row r="90" s="33" customFormat="1" ht="12.75">
      <c r="B90" s="34"/>
    </row>
    <row r="91" s="33" customFormat="1" ht="12.75">
      <c r="B91" s="34"/>
    </row>
    <row r="92" s="33" customFormat="1" ht="12.75">
      <c r="B92" s="34"/>
    </row>
    <row r="93" s="33" customFormat="1" ht="12.75">
      <c r="B93" s="34"/>
    </row>
    <row r="94" s="33" customFormat="1" ht="12.75">
      <c r="B94" s="34"/>
    </row>
    <row r="95" s="33" customFormat="1" ht="12.75">
      <c r="B95" s="34"/>
    </row>
    <row r="96" s="33" customFormat="1" ht="12.75">
      <c r="B96" s="34"/>
    </row>
    <row r="97" s="33" customFormat="1" ht="12.75">
      <c r="B97" s="34"/>
    </row>
    <row r="98" s="33" customFormat="1" ht="12.75">
      <c r="B98" s="34"/>
    </row>
    <row r="99" s="33" customFormat="1" ht="12.75">
      <c r="B99" s="34"/>
    </row>
    <row r="100" s="33" customFormat="1" ht="12.75">
      <c r="B100" s="34"/>
    </row>
    <row r="101" s="33" customFormat="1" ht="12.75">
      <c r="B101" s="34"/>
    </row>
    <row r="102" s="33" customFormat="1" ht="12.75">
      <c r="B102" s="34"/>
    </row>
    <row r="103" s="33" customFormat="1" ht="12.75">
      <c r="B103" s="34"/>
    </row>
    <row r="104" s="33" customFormat="1" ht="12.75">
      <c r="B104" s="34"/>
    </row>
    <row r="105" s="33" customFormat="1" ht="12.75">
      <c r="B105" s="34"/>
    </row>
    <row r="106" s="33" customFormat="1" ht="12.75">
      <c r="B106" s="34"/>
    </row>
    <row r="107" s="33" customFormat="1" ht="12.75">
      <c r="B107" s="34"/>
    </row>
    <row r="108" s="33" customFormat="1" ht="12.75">
      <c r="B108" s="34"/>
    </row>
    <row r="109" s="33" customFormat="1" ht="12.75">
      <c r="B109" s="34"/>
    </row>
    <row r="110" s="33" customFormat="1" ht="12.75">
      <c r="B110" s="34"/>
    </row>
    <row r="111" s="33" customFormat="1" ht="12.75">
      <c r="B111" s="34"/>
    </row>
    <row r="112" s="33" customFormat="1" ht="12.75">
      <c r="B112" s="34"/>
    </row>
    <row r="113" s="33" customFormat="1" ht="12.75">
      <c r="B113" s="34"/>
    </row>
    <row r="114" s="33" customFormat="1" ht="12.75">
      <c r="B114" s="34"/>
    </row>
    <row r="115" s="33" customFormat="1" ht="12.75">
      <c r="B115" s="34"/>
    </row>
    <row r="116" s="33" customFormat="1" ht="12.75">
      <c r="B116" s="34"/>
    </row>
    <row r="117" s="33" customFormat="1" ht="12.75">
      <c r="B117" s="34"/>
    </row>
    <row r="118" s="33" customFormat="1" ht="12.75">
      <c r="B118" s="34"/>
    </row>
    <row r="119" s="33" customFormat="1" ht="12.75">
      <c r="B119" s="34"/>
    </row>
    <row r="120" s="33" customFormat="1" ht="12.75">
      <c r="B120" s="34"/>
    </row>
    <row r="121" s="33" customFormat="1" ht="12.75">
      <c r="B121" s="34"/>
    </row>
    <row r="122" s="33" customFormat="1" ht="12.75">
      <c r="B122" s="34"/>
    </row>
    <row r="123" s="33" customFormat="1" ht="12.75">
      <c r="B123" s="34"/>
    </row>
  </sheetData>
  <mergeCells count="87">
    <mergeCell ref="A3:E3"/>
    <mergeCell ref="A5:E5"/>
    <mergeCell ref="A6:A7"/>
    <mergeCell ref="B6:B7"/>
    <mergeCell ref="D6:D7"/>
    <mergeCell ref="E6:E7"/>
    <mergeCell ref="A8:A9"/>
    <mergeCell ref="B8:B9"/>
    <mergeCell ref="D8:D9"/>
    <mergeCell ref="E8:E9"/>
    <mergeCell ref="A10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A17:A18"/>
    <mergeCell ref="B17:B18"/>
    <mergeCell ref="D17:D18"/>
    <mergeCell ref="E17:E18"/>
    <mergeCell ref="A19:A20"/>
    <mergeCell ref="B19:B20"/>
    <mergeCell ref="D19:D20"/>
    <mergeCell ref="E19:E20"/>
    <mergeCell ref="A21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E26"/>
    <mergeCell ref="A27:A28"/>
    <mergeCell ref="B27:B28"/>
    <mergeCell ref="D27:D28"/>
    <mergeCell ref="E27:E28"/>
    <mergeCell ref="A29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E34"/>
    <mergeCell ref="A35:A36"/>
    <mergeCell ref="B35:B36"/>
    <mergeCell ref="D35:D36"/>
    <mergeCell ref="E35:E36"/>
    <mergeCell ref="A37:A38"/>
    <mergeCell ref="B37:B38"/>
    <mergeCell ref="D37:D38"/>
    <mergeCell ref="E37:E38"/>
    <mergeCell ref="A39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E44"/>
    <mergeCell ref="A45:A46"/>
    <mergeCell ref="B45:B46"/>
    <mergeCell ref="D45:D46"/>
    <mergeCell ref="E45:E46"/>
    <mergeCell ref="A47:E47"/>
    <mergeCell ref="A48:A49"/>
    <mergeCell ref="B48:B49"/>
    <mergeCell ref="D48:D49"/>
    <mergeCell ref="E48:E49"/>
    <mergeCell ref="A50:E50"/>
    <mergeCell ref="A51:A53"/>
    <mergeCell ref="A54:E54"/>
    <mergeCell ref="A55:A57"/>
    <mergeCell ref="B55:B57"/>
  </mergeCells>
  <printOptions/>
  <pageMargins left="0.31527777777777777" right="0.19652777777777777" top="0.5597222222222222" bottom="0.4701388888888889" header="0.5118055555555556" footer="0.5118055555555556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49">
      <selection activeCell="C15" sqref="C15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3.8515625" style="8" customWidth="1"/>
    <col min="4" max="4" width="11.421875" style="8" customWidth="1"/>
    <col min="5" max="5" width="14.421875" style="8" customWidth="1"/>
    <col min="6" max="16384" width="9.140625" style="8" customWidth="1"/>
  </cols>
  <sheetData>
    <row r="1" spans="1:5" s="11" customFormat="1" ht="24" customHeight="1">
      <c r="A1" s="122" t="s">
        <v>231</v>
      </c>
      <c r="B1" s="122"/>
      <c r="C1" s="122"/>
      <c r="D1" s="122"/>
      <c r="E1" s="122"/>
    </row>
    <row r="2" spans="1:5" s="11" customFormat="1" ht="72" customHeight="1">
      <c r="A2" s="12" t="s">
        <v>9</v>
      </c>
      <c r="B2" s="13" t="s">
        <v>10</v>
      </c>
      <c r="C2" s="14" t="s">
        <v>11</v>
      </c>
      <c r="D2" s="14" t="s">
        <v>12</v>
      </c>
      <c r="E2" s="15" t="s">
        <v>13</v>
      </c>
    </row>
    <row r="3" spans="1:5" s="11" customFormat="1" ht="36.75" customHeight="1">
      <c r="A3" s="111" t="s">
        <v>14</v>
      </c>
      <c r="B3" s="111"/>
      <c r="C3" s="111"/>
      <c r="D3" s="111"/>
      <c r="E3" s="111"/>
    </row>
    <row r="4" spans="1:5" s="11" customFormat="1" ht="30" customHeight="1">
      <c r="A4" s="116">
        <v>1</v>
      </c>
      <c r="B4" s="117" t="s">
        <v>15</v>
      </c>
      <c r="C4" s="16" t="s">
        <v>16</v>
      </c>
      <c r="D4" s="87" t="s">
        <v>17</v>
      </c>
      <c r="E4" s="123">
        <v>0.22</v>
      </c>
    </row>
    <row r="5" spans="1:5" s="11" customFormat="1" ht="20.25" customHeight="1">
      <c r="A5" s="116"/>
      <c r="B5" s="117"/>
      <c r="C5" s="17" t="s">
        <v>92</v>
      </c>
      <c r="D5" s="87"/>
      <c r="E5" s="123"/>
    </row>
    <row r="6" spans="1:5" s="11" customFormat="1" ht="39.75" customHeight="1">
      <c r="A6" s="111"/>
      <c r="B6" s="111"/>
      <c r="C6" s="111"/>
      <c r="D6" s="111"/>
      <c r="E6" s="111"/>
    </row>
    <row r="7" spans="1:5" s="11" customFormat="1" ht="30.75" customHeight="1">
      <c r="A7" s="116">
        <v>2</v>
      </c>
      <c r="B7" s="117" t="s">
        <v>15</v>
      </c>
      <c r="C7" s="16" t="s">
        <v>93</v>
      </c>
      <c r="D7" s="87" t="s">
        <v>19</v>
      </c>
      <c r="E7" s="119">
        <f>1.6*(5+5.5+5+6)</f>
        <v>34.4</v>
      </c>
    </row>
    <row r="8" spans="1:5" s="11" customFormat="1" ht="21.75" customHeight="1">
      <c r="A8" s="116"/>
      <c r="B8" s="117"/>
      <c r="C8" s="17" t="s">
        <v>94</v>
      </c>
      <c r="D8" s="87"/>
      <c r="E8" s="119"/>
    </row>
    <row r="9" spans="1:5" s="11" customFormat="1" ht="18.75" customHeight="1">
      <c r="A9" s="116">
        <v>3</v>
      </c>
      <c r="B9" s="117" t="s">
        <v>15</v>
      </c>
      <c r="C9" s="16" t="s">
        <v>95</v>
      </c>
      <c r="D9" s="87" t="s">
        <v>20</v>
      </c>
      <c r="E9" s="119">
        <v>20</v>
      </c>
    </row>
    <row r="10" spans="1:5" s="11" customFormat="1" ht="18.75" customHeight="1">
      <c r="A10" s="116"/>
      <c r="B10" s="117"/>
      <c r="C10" s="17" t="s">
        <v>96</v>
      </c>
      <c r="D10" s="87"/>
      <c r="E10" s="119"/>
    </row>
    <row r="11" spans="1:5" s="11" customFormat="1" ht="58.5" customHeight="1">
      <c r="A11" s="116">
        <v>4</v>
      </c>
      <c r="B11" s="117" t="s">
        <v>15</v>
      </c>
      <c r="C11" s="16" t="s">
        <v>60</v>
      </c>
      <c r="D11" s="87" t="s">
        <v>19</v>
      </c>
      <c r="E11" s="119">
        <f>18.9</f>
        <v>18.9</v>
      </c>
    </row>
    <row r="12" spans="1:5" s="11" customFormat="1" ht="19.5" customHeight="1">
      <c r="A12" s="116"/>
      <c r="B12" s="117"/>
      <c r="C12" s="17" t="s">
        <v>97</v>
      </c>
      <c r="D12" s="87"/>
      <c r="E12" s="119"/>
    </row>
    <row r="13" spans="1:5" s="11" customFormat="1" ht="36.75" customHeight="1">
      <c r="A13" s="116">
        <v>5</v>
      </c>
      <c r="B13" s="117" t="s">
        <v>15</v>
      </c>
      <c r="C13" s="16" t="s">
        <v>62</v>
      </c>
      <c r="D13" s="87" t="s">
        <v>19</v>
      </c>
      <c r="E13" s="119">
        <f>E11</f>
        <v>18.9</v>
      </c>
    </row>
    <row r="14" spans="1:5" s="11" customFormat="1" ht="21.75" customHeight="1">
      <c r="A14" s="116"/>
      <c r="B14" s="117"/>
      <c r="C14" s="17" t="s">
        <v>98</v>
      </c>
      <c r="D14" s="87"/>
      <c r="E14" s="119"/>
    </row>
    <row r="15" spans="1:5" s="11" customFormat="1" ht="31.5" customHeight="1">
      <c r="A15" s="116">
        <v>6</v>
      </c>
      <c r="B15" s="117" t="s">
        <v>15</v>
      </c>
      <c r="C15" s="18" t="s">
        <v>99</v>
      </c>
      <c r="D15" s="87" t="s">
        <v>19</v>
      </c>
      <c r="E15" s="119">
        <f>(220-(5+5.5+6+5+3.5+5+6))*1.6+5*0.4</f>
        <v>296.40000000000003</v>
      </c>
    </row>
    <row r="16" spans="1:5" s="11" customFormat="1" ht="36" customHeight="1">
      <c r="A16" s="116"/>
      <c r="B16" s="117"/>
      <c r="C16" s="17" t="s">
        <v>100</v>
      </c>
      <c r="D16" s="87"/>
      <c r="E16" s="119"/>
    </row>
    <row r="17" spans="1:5" s="11" customFormat="1" ht="33.75" customHeight="1">
      <c r="A17" s="116">
        <v>7</v>
      </c>
      <c r="B17" s="117" t="s">
        <v>15</v>
      </c>
      <c r="C17" s="18" t="s">
        <v>101</v>
      </c>
      <c r="D17" s="87" t="s">
        <v>102</v>
      </c>
      <c r="E17" s="119">
        <v>1</v>
      </c>
    </row>
    <row r="18" spans="1:5" s="11" customFormat="1" ht="18.75" customHeight="1">
      <c r="A18" s="116"/>
      <c r="B18" s="117"/>
      <c r="C18" s="17" t="s">
        <v>103</v>
      </c>
      <c r="D18" s="87"/>
      <c r="E18" s="119"/>
    </row>
    <row r="19" spans="1:5" s="11" customFormat="1" ht="30.75" customHeight="1">
      <c r="A19" s="116">
        <v>8</v>
      </c>
      <c r="B19" s="117" t="s">
        <v>15</v>
      </c>
      <c r="C19" s="16" t="s">
        <v>104</v>
      </c>
      <c r="D19" s="87" t="s">
        <v>20</v>
      </c>
      <c r="E19" s="119">
        <f>(3.5+5+6)*1.6</f>
        <v>23.200000000000003</v>
      </c>
    </row>
    <row r="20" spans="1:5" s="11" customFormat="1" ht="21.75" customHeight="1">
      <c r="A20" s="116"/>
      <c r="B20" s="117"/>
      <c r="C20" s="17" t="s">
        <v>105</v>
      </c>
      <c r="D20" s="87"/>
      <c r="E20" s="119"/>
    </row>
    <row r="21" spans="1:5" s="11" customFormat="1" ht="38.25" customHeight="1">
      <c r="A21" s="111" t="s">
        <v>21</v>
      </c>
      <c r="B21" s="111"/>
      <c r="C21" s="111"/>
      <c r="D21" s="111"/>
      <c r="E21" s="111"/>
    </row>
    <row r="22" spans="1:5" s="11" customFormat="1" ht="21.75" customHeight="1">
      <c r="A22" s="116">
        <v>9</v>
      </c>
      <c r="B22" s="117" t="str">
        <f>B19</f>
        <v>Opis techniczny</v>
      </c>
      <c r="C22" s="16" t="s">
        <v>106</v>
      </c>
      <c r="D22" s="87" t="s">
        <v>19</v>
      </c>
      <c r="E22" s="119">
        <f>(220-(5+5.5+6+5+3.5+5+6))*1.6</f>
        <v>294.40000000000003</v>
      </c>
    </row>
    <row r="23" spans="1:5" s="11" customFormat="1" ht="20.25" customHeight="1">
      <c r="A23" s="116"/>
      <c r="B23" s="117"/>
      <c r="C23" s="19" t="s">
        <v>107</v>
      </c>
      <c r="D23" s="87"/>
      <c r="E23" s="119"/>
    </row>
    <row r="24" spans="1:5" s="11" customFormat="1" ht="32.25" customHeight="1">
      <c r="A24" s="116">
        <v>10</v>
      </c>
      <c r="B24" s="117" t="str">
        <f>B22</f>
        <v>Opis techniczny</v>
      </c>
      <c r="C24" s="16" t="s">
        <v>108</v>
      </c>
      <c r="D24" s="87" t="s">
        <v>19</v>
      </c>
      <c r="E24" s="119">
        <f>(5+5.5+6+5+3.5+5+6+5.5)*1.5</f>
        <v>62.25</v>
      </c>
    </row>
    <row r="25" spans="1:5" s="11" customFormat="1" ht="20.25" customHeight="1">
      <c r="A25" s="116"/>
      <c r="B25" s="117"/>
      <c r="C25" s="19" t="s">
        <v>109</v>
      </c>
      <c r="D25" s="87"/>
      <c r="E25" s="119"/>
    </row>
    <row r="26" spans="1:5" s="11" customFormat="1" ht="40.5" customHeight="1">
      <c r="A26" s="111" t="s">
        <v>70</v>
      </c>
      <c r="B26" s="111"/>
      <c r="C26" s="111"/>
      <c r="D26" s="111"/>
      <c r="E26" s="111"/>
    </row>
    <row r="27" spans="1:5" s="11" customFormat="1" ht="22.5" customHeight="1">
      <c r="A27" s="92">
        <v>11</v>
      </c>
      <c r="B27" s="117" t="str">
        <f>B24</f>
        <v>Opis techniczny</v>
      </c>
      <c r="C27" s="16" t="s">
        <v>22</v>
      </c>
      <c r="D27" s="87" t="s">
        <v>19</v>
      </c>
      <c r="E27" s="119">
        <f>E24</f>
        <v>62.25</v>
      </c>
    </row>
    <row r="28" spans="1:5" s="11" customFormat="1" ht="35.25" customHeight="1">
      <c r="A28" s="92"/>
      <c r="B28" s="117"/>
      <c r="C28" s="19" t="s">
        <v>110</v>
      </c>
      <c r="D28" s="87"/>
      <c r="E28" s="119"/>
    </row>
    <row r="29" spans="1:5" s="11" customFormat="1" ht="38.25" customHeight="1">
      <c r="A29" s="111" t="s">
        <v>111</v>
      </c>
      <c r="B29" s="111"/>
      <c r="C29" s="111"/>
      <c r="D29" s="111"/>
      <c r="E29" s="111"/>
    </row>
    <row r="30" spans="1:5" s="11" customFormat="1" ht="24.75" customHeight="1">
      <c r="A30" s="92">
        <v>12</v>
      </c>
      <c r="B30" s="117" t="str">
        <f>B27</f>
        <v>Opis techniczny</v>
      </c>
      <c r="C30" s="16" t="s">
        <v>24</v>
      </c>
      <c r="D30" s="87" t="s">
        <v>19</v>
      </c>
      <c r="E30" s="119">
        <f>(220-(5+5.5+6+5+3.5+5+6+5.5))*1.5</f>
        <v>267.75</v>
      </c>
    </row>
    <row r="31" spans="1:5" s="11" customFormat="1" ht="35.25" customHeight="1">
      <c r="A31" s="92"/>
      <c r="B31" s="117"/>
      <c r="C31" s="19" t="s">
        <v>112</v>
      </c>
      <c r="D31" s="87"/>
      <c r="E31" s="119"/>
    </row>
    <row r="32" spans="1:5" s="11" customFormat="1" ht="21.75" customHeight="1">
      <c r="A32" s="92">
        <v>13</v>
      </c>
      <c r="B32" s="117" t="str">
        <f>B30</f>
        <v>Opis techniczny</v>
      </c>
      <c r="C32" s="16" t="s">
        <v>25</v>
      </c>
      <c r="D32" s="87" t="s">
        <v>19</v>
      </c>
      <c r="E32" s="119">
        <f>E24</f>
        <v>62.25</v>
      </c>
    </row>
    <row r="33" spans="1:5" s="11" customFormat="1" ht="33.75" customHeight="1">
      <c r="A33" s="92"/>
      <c r="B33" s="117"/>
      <c r="C33" s="19" t="s">
        <v>113</v>
      </c>
      <c r="D33" s="87"/>
      <c r="E33" s="119"/>
    </row>
    <row r="34" spans="1:5" s="11" customFormat="1" ht="37.5" customHeight="1">
      <c r="A34" s="111" t="s">
        <v>26</v>
      </c>
      <c r="B34" s="111"/>
      <c r="C34" s="111"/>
      <c r="D34" s="111"/>
      <c r="E34" s="111"/>
    </row>
    <row r="35" spans="1:5" s="11" customFormat="1" ht="36" customHeight="1">
      <c r="A35" s="116">
        <v>14</v>
      </c>
      <c r="B35" s="117" t="str">
        <f>B30</f>
        <v>Opis techniczny</v>
      </c>
      <c r="C35" s="16" t="s">
        <v>27</v>
      </c>
      <c r="D35" s="87" t="s">
        <v>19</v>
      </c>
      <c r="E35" s="119">
        <f>E30</f>
        <v>267.75</v>
      </c>
    </row>
    <row r="36" spans="1:5" s="11" customFormat="1" ht="20.25" customHeight="1">
      <c r="A36" s="116"/>
      <c r="B36" s="117"/>
      <c r="C36" s="20" t="s">
        <v>114</v>
      </c>
      <c r="D36" s="87"/>
      <c r="E36" s="119"/>
    </row>
    <row r="37" spans="1:5" s="11" customFormat="1" ht="33" customHeight="1">
      <c r="A37" s="116">
        <v>15</v>
      </c>
      <c r="B37" s="117" t="str">
        <f>B32</f>
        <v>Opis techniczny</v>
      </c>
      <c r="C37" s="16" t="s">
        <v>28</v>
      </c>
      <c r="D37" s="87" t="s">
        <v>19</v>
      </c>
      <c r="E37" s="119">
        <f>E32</f>
        <v>62.25</v>
      </c>
    </row>
    <row r="38" spans="1:5" s="11" customFormat="1" ht="22.5" customHeight="1">
      <c r="A38" s="116"/>
      <c r="B38" s="117"/>
      <c r="C38" s="20" t="s">
        <v>115</v>
      </c>
      <c r="D38" s="87"/>
      <c r="E38" s="119"/>
    </row>
    <row r="39" spans="1:5" s="11" customFormat="1" ht="42" customHeight="1">
      <c r="A39" s="111" t="s">
        <v>116</v>
      </c>
      <c r="B39" s="111"/>
      <c r="C39" s="111"/>
      <c r="D39" s="111"/>
      <c r="E39" s="111"/>
    </row>
    <row r="40" spans="1:5" s="46" customFormat="1" ht="36.75" customHeight="1">
      <c r="A40" s="92">
        <v>16</v>
      </c>
      <c r="B40" s="89" t="str">
        <f>B37</f>
        <v>Opis techniczny</v>
      </c>
      <c r="C40" s="48" t="s">
        <v>75</v>
      </c>
      <c r="D40" s="90" t="s">
        <v>19</v>
      </c>
      <c r="E40" s="124">
        <f>E11</f>
        <v>18.9</v>
      </c>
    </row>
    <row r="41" spans="1:5" s="46" customFormat="1" ht="21" customHeight="1">
      <c r="A41" s="92"/>
      <c r="B41" s="89"/>
      <c r="C41" s="49" t="s">
        <v>117</v>
      </c>
      <c r="D41" s="90"/>
      <c r="E41" s="124"/>
    </row>
    <row r="42" spans="1:5" s="46" customFormat="1" ht="33.75" customHeight="1">
      <c r="A42" s="92">
        <v>17</v>
      </c>
      <c r="B42" s="89" t="str">
        <f>B40</f>
        <v>Opis techniczny</v>
      </c>
      <c r="C42" s="48" t="s">
        <v>77</v>
      </c>
      <c r="D42" s="90" t="s">
        <v>19</v>
      </c>
      <c r="E42" s="124">
        <f>E40</f>
        <v>18.9</v>
      </c>
    </row>
    <row r="43" spans="1:5" s="46" customFormat="1" ht="18.75" customHeight="1">
      <c r="A43" s="92"/>
      <c r="B43" s="89"/>
      <c r="C43" s="49" t="s">
        <v>117</v>
      </c>
      <c r="D43" s="90"/>
      <c r="E43" s="124"/>
    </row>
    <row r="44" spans="1:5" s="21" customFormat="1" ht="37.5" customHeight="1">
      <c r="A44" s="111" t="s">
        <v>29</v>
      </c>
      <c r="B44" s="111"/>
      <c r="C44" s="111"/>
      <c r="D44" s="111"/>
      <c r="E44" s="111"/>
    </row>
    <row r="45" spans="1:5" s="11" customFormat="1" ht="20.25" customHeight="1">
      <c r="A45" s="116">
        <v>18</v>
      </c>
      <c r="B45" s="117" t="str">
        <f>B30</f>
        <v>Opis techniczny</v>
      </c>
      <c r="C45" s="16" t="s">
        <v>83</v>
      </c>
      <c r="D45" s="120" t="s">
        <v>20</v>
      </c>
      <c r="E45" s="119">
        <f>189-(5+5.5+6+5+3.5+5+6+5.5)+36*2+1.5+1.5</f>
        <v>222.5</v>
      </c>
    </row>
    <row r="46" spans="1:5" s="11" customFormat="1" ht="22.5" customHeight="1">
      <c r="A46" s="116"/>
      <c r="B46" s="117"/>
      <c r="C46" s="19" t="s">
        <v>118</v>
      </c>
      <c r="D46" s="120"/>
      <c r="E46" s="119"/>
    </row>
    <row r="47" spans="1:5" s="11" customFormat="1" ht="40.5" customHeight="1">
      <c r="A47" s="111" t="s">
        <v>30</v>
      </c>
      <c r="B47" s="111"/>
      <c r="C47" s="111"/>
      <c r="D47" s="111"/>
      <c r="E47" s="111"/>
    </row>
    <row r="48" spans="1:5" s="11" customFormat="1" ht="18.75" customHeight="1">
      <c r="A48" s="116">
        <v>19</v>
      </c>
      <c r="B48" s="117" t="str">
        <f>B45</f>
        <v>Opis techniczny</v>
      </c>
      <c r="C48" s="16" t="s">
        <v>119</v>
      </c>
      <c r="D48" s="120" t="s">
        <v>20</v>
      </c>
      <c r="E48" s="119">
        <v>189</v>
      </c>
    </row>
    <row r="49" spans="1:5" s="11" customFormat="1" ht="19.5" customHeight="1">
      <c r="A49" s="116"/>
      <c r="B49" s="117"/>
      <c r="C49" s="19" t="s">
        <v>120</v>
      </c>
      <c r="D49" s="120"/>
      <c r="E49" s="119"/>
    </row>
    <row r="50" spans="1:5" s="11" customFormat="1" ht="18.75" customHeight="1">
      <c r="A50" s="116">
        <v>20</v>
      </c>
      <c r="B50" s="117" t="str">
        <f>B48</f>
        <v>Opis techniczny</v>
      </c>
      <c r="C50" s="16" t="s">
        <v>121</v>
      </c>
      <c r="D50" s="120" t="s">
        <v>20</v>
      </c>
      <c r="E50" s="119">
        <f>5+5.5+6+5+3.5+5+6+5.5</f>
        <v>41.5</v>
      </c>
    </row>
    <row r="51" spans="1:5" s="11" customFormat="1" ht="25.5" customHeight="1">
      <c r="A51" s="116"/>
      <c r="B51" s="117"/>
      <c r="C51" s="19" t="s">
        <v>122</v>
      </c>
      <c r="D51" s="120"/>
      <c r="E51" s="119"/>
    </row>
    <row r="52" spans="1:5" s="11" customFormat="1" ht="40.5" customHeight="1">
      <c r="A52" s="111" t="s">
        <v>123</v>
      </c>
      <c r="B52" s="111"/>
      <c r="C52" s="111"/>
      <c r="D52" s="111"/>
      <c r="E52" s="111"/>
    </row>
    <row r="53" spans="1:5" s="11" customFormat="1" ht="48" customHeight="1">
      <c r="A53" s="116">
        <v>21</v>
      </c>
      <c r="B53" s="117" t="str">
        <f>B50</f>
        <v>Opis techniczny</v>
      </c>
      <c r="C53" s="16" t="s">
        <v>124</v>
      </c>
      <c r="D53" s="120" t="s">
        <v>20</v>
      </c>
      <c r="E53" s="119">
        <v>7</v>
      </c>
    </row>
    <row r="54" spans="1:5" s="11" customFormat="1" ht="19.5" customHeight="1">
      <c r="A54" s="116"/>
      <c r="B54" s="117"/>
      <c r="C54" s="19" t="s">
        <v>125</v>
      </c>
      <c r="D54" s="120"/>
      <c r="E54" s="119"/>
    </row>
    <row r="55" spans="1:5" s="21" customFormat="1" ht="44.25" customHeight="1">
      <c r="A55" s="103" t="s">
        <v>31</v>
      </c>
      <c r="B55" s="103"/>
      <c r="C55" s="103"/>
      <c r="D55" s="103"/>
      <c r="E55" s="103"/>
    </row>
    <row r="56" spans="1:5" s="21" customFormat="1" ht="19.5" customHeight="1">
      <c r="A56" s="106">
        <v>22</v>
      </c>
      <c r="B56" s="22" t="str">
        <f>B48</f>
        <v>Opis techniczny</v>
      </c>
      <c r="C56" s="23" t="s">
        <v>32</v>
      </c>
      <c r="D56" s="24" t="s">
        <v>33</v>
      </c>
      <c r="E56" s="25" t="s">
        <v>33</v>
      </c>
    </row>
    <row r="57" spans="1:5" s="21" customFormat="1" ht="21" customHeight="1">
      <c r="A57" s="106"/>
      <c r="B57" s="22" t="s">
        <v>34</v>
      </c>
      <c r="C57" s="26" t="s">
        <v>35</v>
      </c>
      <c r="D57" s="27" t="s">
        <v>36</v>
      </c>
      <c r="E57" s="28">
        <v>1</v>
      </c>
    </row>
    <row r="58" spans="1:5" s="21" customFormat="1" ht="27.75" customHeight="1">
      <c r="A58" s="106"/>
      <c r="B58" s="22" t="s">
        <v>37</v>
      </c>
      <c r="C58" s="39" t="s">
        <v>38</v>
      </c>
      <c r="D58" s="27" t="s">
        <v>36</v>
      </c>
      <c r="E58" s="28">
        <v>1</v>
      </c>
    </row>
    <row r="59" spans="1:5" s="21" customFormat="1" ht="36.75" customHeight="1">
      <c r="A59" s="105" t="s">
        <v>87</v>
      </c>
      <c r="B59" s="105"/>
      <c r="C59" s="105"/>
      <c r="D59" s="105"/>
      <c r="E59" s="105"/>
    </row>
    <row r="60" spans="1:5" s="21" customFormat="1" ht="21" customHeight="1">
      <c r="A60" s="104">
        <v>23</v>
      </c>
      <c r="B60" s="115" t="str">
        <f>B50</f>
        <v>Opis techniczny</v>
      </c>
      <c r="C60" s="23" t="s">
        <v>88</v>
      </c>
      <c r="D60" s="24"/>
      <c r="E60" s="25"/>
    </row>
    <row r="61" spans="1:5" s="21" customFormat="1" ht="18" customHeight="1">
      <c r="A61" s="104"/>
      <c r="B61" s="115"/>
      <c r="C61" s="39" t="s">
        <v>126</v>
      </c>
      <c r="D61" s="51" t="s">
        <v>90</v>
      </c>
      <c r="E61" s="28">
        <f>11</f>
        <v>11</v>
      </c>
    </row>
    <row r="62" spans="1:5" s="21" customFormat="1" ht="21" customHeight="1">
      <c r="A62" s="104"/>
      <c r="B62" s="115"/>
      <c r="C62" s="30" t="s">
        <v>127</v>
      </c>
      <c r="D62" s="52" t="s">
        <v>42</v>
      </c>
      <c r="E62" s="32">
        <f>36*2*0.5+(189-41.5)*0.5</f>
        <v>109.75</v>
      </c>
    </row>
    <row r="63" s="33" customFormat="1" ht="12.75">
      <c r="B63" s="34"/>
    </row>
    <row r="64" s="33" customFormat="1" ht="12.75">
      <c r="B64" s="34"/>
    </row>
    <row r="65" s="33" customFormat="1" ht="12.75">
      <c r="B65" s="34"/>
    </row>
    <row r="66" s="33" customFormat="1" ht="12.75">
      <c r="B66" s="34"/>
    </row>
    <row r="67" s="33" customFormat="1" ht="12.75">
      <c r="B67" s="34"/>
    </row>
    <row r="68" s="33" customFormat="1" ht="12.75">
      <c r="B68" s="34"/>
    </row>
    <row r="69" s="33" customFormat="1" ht="12.75">
      <c r="B69" s="34"/>
    </row>
    <row r="70" s="33" customFormat="1" ht="12.75">
      <c r="B70" s="34"/>
    </row>
    <row r="71" s="33" customFormat="1" ht="12.75">
      <c r="B71" s="34"/>
    </row>
    <row r="72" s="33" customFormat="1" ht="12.75">
      <c r="B72" s="34"/>
    </row>
    <row r="73" s="33" customFormat="1" ht="12.75">
      <c r="B73" s="34"/>
    </row>
    <row r="74" s="33" customFormat="1" ht="12.75">
      <c r="B74" s="34"/>
    </row>
    <row r="75" s="33" customFormat="1" ht="12.75">
      <c r="B75" s="34"/>
    </row>
    <row r="76" s="33" customFormat="1" ht="12.75">
      <c r="B76" s="34"/>
    </row>
    <row r="77" s="33" customFormat="1" ht="12.75">
      <c r="B77" s="34"/>
    </row>
    <row r="78" s="33" customFormat="1" ht="12.75">
      <c r="B78" s="34"/>
    </row>
    <row r="79" s="33" customFormat="1" ht="12.75">
      <c r="B79" s="34"/>
    </row>
    <row r="80" s="33" customFormat="1" ht="12.75">
      <c r="B80" s="34"/>
    </row>
    <row r="81" s="33" customFormat="1" ht="12.75">
      <c r="B81" s="34"/>
    </row>
    <row r="82" s="33" customFormat="1" ht="12.75">
      <c r="B82" s="34"/>
    </row>
    <row r="83" s="33" customFormat="1" ht="12.75">
      <c r="B83" s="34"/>
    </row>
    <row r="84" s="33" customFormat="1" ht="12.75">
      <c r="B84" s="34"/>
    </row>
    <row r="85" s="33" customFormat="1" ht="12.75">
      <c r="B85" s="34"/>
    </row>
    <row r="86" s="33" customFormat="1" ht="12.75">
      <c r="B86" s="34"/>
    </row>
    <row r="87" s="33" customFormat="1" ht="12.75">
      <c r="B87" s="34"/>
    </row>
    <row r="88" s="33" customFormat="1" ht="12.75">
      <c r="B88" s="34"/>
    </row>
    <row r="89" s="33" customFormat="1" ht="12.75">
      <c r="B89" s="34"/>
    </row>
    <row r="90" s="33" customFormat="1" ht="12.75">
      <c r="B90" s="34"/>
    </row>
    <row r="91" s="33" customFormat="1" ht="12.75">
      <c r="B91" s="34"/>
    </row>
    <row r="92" s="33" customFormat="1" ht="12.75">
      <c r="B92" s="34"/>
    </row>
    <row r="93" s="33" customFormat="1" ht="12.75">
      <c r="B93" s="34"/>
    </row>
    <row r="94" s="33" customFormat="1" ht="12.75">
      <c r="B94" s="34"/>
    </row>
    <row r="95" s="33" customFormat="1" ht="12.75">
      <c r="B95" s="34"/>
    </row>
    <row r="96" s="33" customFormat="1" ht="12.75">
      <c r="B96" s="34"/>
    </row>
    <row r="97" s="33" customFormat="1" ht="12.75">
      <c r="B97" s="34"/>
    </row>
    <row r="98" s="33" customFormat="1" ht="12.75">
      <c r="B98" s="34"/>
    </row>
    <row r="99" s="33" customFormat="1" ht="12.75">
      <c r="B99" s="34"/>
    </row>
    <row r="100" s="33" customFormat="1" ht="12.75">
      <c r="B100" s="34"/>
    </row>
    <row r="101" s="33" customFormat="1" ht="12.75">
      <c r="B101" s="34"/>
    </row>
    <row r="102" s="33" customFormat="1" ht="12.75">
      <c r="B102" s="34"/>
    </row>
    <row r="103" s="33" customFormat="1" ht="12.75">
      <c r="B103" s="34"/>
    </row>
    <row r="104" s="33" customFormat="1" ht="12.75">
      <c r="B104" s="34"/>
    </row>
    <row r="105" s="33" customFormat="1" ht="12.75">
      <c r="B105" s="34"/>
    </row>
    <row r="106" s="33" customFormat="1" ht="12.75">
      <c r="B106" s="34"/>
    </row>
    <row r="107" s="33" customFormat="1" ht="12.75">
      <c r="B107" s="34"/>
    </row>
    <row r="108" s="33" customFormat="1" ht="12.75">
      <c r="B108" s="34"/>
    </row>
    <row r="109" s="33" customFormat="1" ht="12.75">
      <c r="B109" s="34"/>
    </row>
    <row r="110" s="33" customFormat="1" ht="12.75">
      <c r="B110" s="34"/>
    </row>
    <row r="111" s="33" customFormat="1" ht="12.75">
      <c r="B111" s="34"/>
    </row>
    <row r="112" s="33" customFormat="1" ht="12.75">
      <c r="B112" s="34"/>
    </row>
    <row r="113" s="33" customFormat="1" ht="12.75">
      <c r="B113" s="34"/>
    </row>
    <row r="114" s="33" customFormat="1" ht="12.75">
      <c r="B114" s="34"/>
    </row>
    <row r="115" s="33" customFormat="1" ht="12.75">
      <c r="B115" s="34"/>
    </row>
    <row r="116" s="33" customFormat="1" ht="12.75">
      <c r="B116" s="34"/>
    </row>
    <row r="117" s="33" customFormat="1" ht="12.75">
      <c r="B117" s="34"/>
    </row>
    <row r="118" s="33" customFormat="1" ht="12.75">
      <c r="B118" s="34"/>
    </row>
    <row r="119" s="33" customFormat="1" ht="12.75">
      <c r="B119" s="34"/>
    </row>
    <row r="120" s="33" customFormat="1" ht="12.75">
      <c r="B120" s="34"/>
    </row>
    <row r="121" s="33" customFormat="1" ht="12.75">
      <c r="B121" s="34"/>
    </row>
    <row r="122" s="33" customFormat="1" ht="12.75">
      <c r="B122" s="34"/>
    </row>
    <row r="123" s="33" customFormat="1" ht="12.75">
      <c r="B123" s="34"/>
    </row>
    <row r="124" s="33" customFormat="1" ht="12.75">
      <c r="B124" s="34"/>
    </row>
    <row r="125" s="33" customFormat="1" ht="12.75">
      <c r="B125" s="34"/>
    </row>
    <row r="126" s="33" customFormat="1" ht="12.75">
      <c r="B126" s="34"/>
    </row>
    <row r="127" s="33" customFormat="1" ht="12.75">
      <c r="B127" s="34"/>
    </row>
    <row r="128" s="33" customFormat="1" ht="12.75">
      <c r="B128" s="34"/>
    </row>
    <row r="129" s="33" customFormat="1" ht="12.75">
      <c r="B129" s="34"/>
    </row>
    <row r="130" s="33" customFormat="1" ht="12.75">
      <c r="B130" s="34"/>
    </row>
    <row r="131" s="33" customFormat="1" ht="12.75">
      <c r="B131" s="34"/>
    </row>
    <row r="132" s="33" customFormat="1" ht="12.75">
      <c r="B132" s="34"/>
    </row>
    <row r="133" s="33" customFormat="1" ht="12.75">
      <c r="B133" s="34"/>
    </row>
    <row r="134" s="33" customFormat="1" ht="12.75">
      <c r="B134" s="34"/>
    </row>
    <row r="135" s="33" customFormat="1" ht="12.75">
      <c r="B135" s="34"/>
    </row>
    <row r="136" s="33" customFormat="1" ht="12.75">
      <c r="B136" s="34"/>
    </row>
    <row r="137" s="33" customFormat="1" ht="12.75">
      <c r="B137" s="34"/>
    </row>
    <row r="138" s="33" customFormat="1" ht="12.75">
      <c r="B138" s="34"/>
    </row>
    <row r="139" s="33" customFormat="1" ht="12.75">
      <c r="B139" s="34"/>
    </row>
    <row r="140" s="33" customFormat="1" ht="12.75">
      <c r="B140" s="34"/>
    </row>
    <row r="141" s="33" customFormat="1" ht="12.75">
      <c r="B141" s="34"/>
    </row>
    <row r="142" s="33" customFormat="1" ht="12.75">
      <c r="B142" s="34"/>
    </row>
    <row r="143" s="33" customFormat="1" ht="12.75">
      <c r="B143" s="34"/>
    </row>
    <row r="144" s="33" customFormat="1" ht="12.75">
      <c r="B144" s="34"/>
    </row>
    <row r="145" s="33" customFormat="1" ht="12.75">
      <c r="B145" s="34"/>
    </row>
    <row r="146" s="33" customFormat="1" ht="12.75">
      <c r="B146" s="34"/>
    </row>
    <row r="147" s="33" customFormat="1" ht="12.75">
      <c r="B147" s="34"/>
    </row>
    <row r="148" s="33" customFormat="1" ht="12.75">
      <c r="B148" s="34"/>
    </row>
    <row r="149" s="33" customFormat="1" ht="12.75">
      <c r="B149" s="34"/>
    </row>
    <row r="150" s="33" customFormat="1" ht="12.75">
      <c r="B150" s="34"/>
    </row>
    <row r="151" s="33" customFormat="1" ht="12.75">
      <c r="B151" s="34"/>
    </row>
    <row r="152" s="33" customFormat="1" ht="12.75">
      <c r="B152" s="34"/>
    </row>
    <row r="153" s="33" customFormat="1" ht="12.75">
      <c r="B153" s="34"/>
    </row>
    <row r="154" s="33" customFormat="1" ht="12.75">
      <c r="B154" s="34"/>
    </row>
    <row r="155" s="33" customFormat="1" ht="12.75">
      <c r="B155" s="34"/>
    </row>
    <row r="156" s="33" customFormat="1" ht="12.75">
      <c r="B156" s="34"/>
    </row>
    <row r="157" s="33" customFormat="1" ht="12.75">
      <c r="B157" s="34"/>
    </row>
    <row r="158" s="33" customFormat="1" ht="12.75">
      <c r="B158" s="34"/>
    </row>
    <row r="159" s="33" customFormat="1" ht="12.75">
      <c r="B159" s="34"/>
    </row>
    <row r="160" s="33" customFormat="1" ht="12.75">
      <c r="B160" s="34"/>
    </row>
    <row r="161" s="33" customFormat="1" ht="12.75">
      <c r="B161" s="34"/>
    </row>
    <row r="162" s="33" customFormat="1" ht="12.75">
      <c r="B162" s="34"/>
    </row>
  </sheetData>
  <mergeCells count="100">
    <mergeCell ref="A1:E1"/>
    <mergeCell ref="A3:E3"/>
    <mergeCell ref="A4:A5"/>
    <mergeCell ref="B4:B5"/>
    <mergeCell ref="D4:D5"/>
    <mergeCell ref="E4:E5"/>
    <mergeCell ref="A6:E6"/>
    <mergeCell ref="A7:A8"/>
    <mergeCell ref="B7:B8"/>
    <mergeCell ref="D7:D8"/>
    <mergeCell ref="E7:E8"/>
    <mergeCell ref="A9:A10"/>
    <mergeCell ref="B9:B10"/>
    <mergeCell ref="D9:D10"/>
    <mergeCell ref="E9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A17:A18"/>
    <mergeCell ref="B17:B18"/>
    <mergeCell ref="D17:D18"/>
    <mergeCell ref="E17:E18"/>
    <mergeCell ref="A19:A20"/>
    <mergeCell ref="B19:B20"/>
    <mergeCell ref="D19:D20"/>
    <mergeCell ref="E19:E20"/>
    <mergeCell ref="A21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E26"/>
    <mergeCell ref="A27:A28"/>
    <mergeCell ref="B27:B28"/>
    <mergeCell ref="D27:D28"/>
    <mergeCell ref="E27:E28"/>
    <mergeCell ref="A29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E34"/>
    <mergeCell ref="A35:A36"/>
    <mergeCell ref="B35:B36"/>
    <mergeCell ref="D35:D36"/>
    <mergeCell ref="E35:E36"/>
    <mergeCell ref="A37:A38"/>
    <mergeCell ref="B37:B38"/>
    <mergeCell ref="D37:D38"/>
    <mergeCell ref="E37:E38"/>
    <mergeCell ref="A39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E44"/>
    <mergeCell ref="A45:A46"/>
    <mergeCell ref="B45:B46"/>
    <mergeCell ref="D45:D46"/>
    <mergeCell ref="E45:E46"/>
    <mergeCell ref="A47:E47"/>
    <mergeCell ref="A48:A49"/>
    <mergeCell ref="B48:B49"/>
    <mergeCell ref="D48:D49"/>
    <mergeCell ref="E48:E49"/>
    <mergeCell ref="A50:A51"/>
    <mergeCell ref="B50:B51"/>
    <mergeCell ref="D50:D51"/>
    <mergeCell ref="E50:E51"/>
    <mergeCell ref="A52:E52"/>
    <mergeCell ref="A53:A54"/>
    <mergeCell ref="B53:B54"/>
    <mergeCell ref="D53:D54"/>
    <mergeCell ref="E53:E54"/>
    <mergeCell ref="A55:E55"/>
    <mergeCell ref="A56:A58"/>
    <mergeCell ref="A59:E59"/>
    <mergeCell ref="A60:A62"/>
    <mergeCell ref="B60:B62"/>
  </mergeCells>
  <printOptions/>
  <pageMargins left="0.20972222222222223" right="0.10972222222222222" top="0.3701388888888889" bottom="0.22986111111111113" header="0.5118055555555556" footer="0.5118055555555556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5"/>
  <sheetViews>
    <sheetView workbookViewId="0" topLeftCell="A1">
      <selection activeCell="F4" sqref="F4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3.8515625" style="8" customWidth="1"/>
    <col min="4" max="4" width="8.28125" style="8" customWidth="1"/>
    <col min="5" max="5" width="16.00390625" style="8" customWidth="1"/>
    <col min="6" max="16384" width="9.140625" style="8" customWidth="1"/>
  </cols>
  <sheetData>
    <row r="1" spans="1:5" s="11" customFormat="1" ht="20.25" customHeight="1">
      <c r="A1" s="126"/>
      <c r="B1" s="126"/>
      <c r="C1" s="126"/>
      <c r="D1" s="126"/>
      <c r="E1" s="126"/>
    </row>
    <row r="2" spans="1:5" s="11" customFormat="1" ht="20.25">
      <c r="A2" s="127" t="s">
        <v>232</v>
      </c>
      <c r="B2" s="127"/>
      <c r="C2" s="127"/>
      <c r="D2" s="127"/>
      <c r="E2" s="127"/>
    </row>
    <row r="3" spans="1:5" s="11" customFormat="1" ht="57.75" customHeight="1">
      <c r="A3" s="54" t="s">
        <v>9</v>
      </c>
      <c r="B3" s="47" t="s">
        <v>10</v>
      </c>
      <c r="C3" s="55" t="s">
        <v>11</v>
      </c>
      <c r="D3" s="55" t="s">
        <v>12</v>
      </c>
      <c r="E3" s="56" t="s">
        <v>13</v>
      </c>
    </row>
    <row r="4" spans="1:5" s="11" customFormat="1" ht="42" customHeight="1">
      <c r="A4" s="111" t="s">
        <v>14</v>
      </c>
      <c r="B4" s="111"/>
      <c r="C4" s="111"/>
      <c r="D4" s="111"/>
      <c r="E4" s="111"/>
    </row>
    <row r="5" spans="1:5" s="11" customFormat="1" ht="27" customHeight="1">
      <c r="A5" s="92">
        <v>1</v>
      </c>
      <c r="B5" s="89" t="s">
        <v>15</v>
      </c>
      <c r="C5" s="57" t="s">
        <v>16</v>
      </c>
      <c r="D5" s="90" t="s">
        <v>17</v>
      </c>
      <c r="E5" s="123">
        <v>0.193</v>
      </c>
    </row>
    <row r="6" spans="1:5" s="11" customFormat="1" ht="18" customHeight="1">
      <c r="A6" s="92"/>
      <c r="B6" s="89"/>
      <c r="C6" s="58" t="s">
        <v>140</v>
      </c>
      <c r="D6" s="90"/>
      <c r="E6" s="123"/>
    </row>
    <row r="7" spans="1:5" s="11" customFormat="1" ht="39.75" customHeight="1">
      <c r="A7" s="111" t="s">
        <v>18</v>
      </c>
      <c r="B7" s="111"/>
      <c r="C7" s="111"/>
      <c r="D7" s="111"/>
      <c r="E7" s="111"/>
    </row>
    <row r="8" spans="1:5" s="11" customFormat="1" ht="33.75" customHeight="1">
      <c r="A8" s="92">
        <v>2</v>
      </c>
      <c r="B8" s="89" t="s">
        <v>15</v>
      </c>
      <c r="C8" s="57" t="s">
        <v>141</v>
      </c>
      <c r="D8" s="90" t="s">
        <v>19</v>
      </c>
      <c r="E8" s="119">
        <v>2.1</v>
      </c>
    </row>
    <row r="9" spans="1:5" s="11" customFormat="1" ht="18.75" customHeight="1">
      <c r="A9" s="92"/>
      <c r="B9" s="89"/>
      <c r="C9" s="58" t="s">
        <v>142</v>
      </c>
      <c r="D9" s="90"/>
      <c r="E9" s="119"/>
    </row>
    <row r="10" spans="1:5" s="11" customFormat="1" ht="36" customHeight="1">
      <c r="A10" s="92">
        <v>3</v>
      </c>
      <c r="B10" s="89" t="s">
        <v>15</v>
      </c>
      <c r="C10" s="57" t="s">
        <v>237</v>
      </c>
      <c r="D10" s="90" t="s">
        <v>19</v>
      </c>
      <c r="E10" s="119">
        <f>4*1.25</f>
        <v>5</v>
      </c>
    </row>
    <row r="11" spans="1:5" s="11" customFormat="1" ht="27" customHeight="1">
      <c r="A11" s="92"/>
      <c r="B11" s="89"/>
      <c r="C11" s="58" t="s">
        <v>143</v>
      </c>
      <c r="D11" s="90"/>
      <c r="E11" s="119"/>
    </row>
    <row r="12" spans="1:5" s="11" customFormat="1" ht="49.5" customHeight="1">
      <c r="A12" s="116">
        <v>4</v>
      </c>
      <c r="B12" s="117" t="s">
        <v>15</v>
      </c>
      <c r="C12" s="16" t="s">
        <v>60</v>
      </c>
      <c r="D12" s="87" t="s">
        <v>19</v>
      </c>
      <c r="E12" s="119">
        <v>19.35</v>
      </c>
    </row>
    <row r="13" spans="1:5" s="11" customFormat="1" ht="19.5" customHeight="1">
      <c r="A13" s="116"/>
      <c r="B13" s="117"/>
      <c r="C13" s="17" t="s">
        <v>144</v>
      </c>
      <c r="D13" s="87"/>
      <c r="E13" s="119"/>
    </row>
    <row r="14" spans="1:5" s="11" customFormat="1" ht="46.5" customHeight="1">
      <c r="A14" s="92">
        <v>5</v>
      </c>
      <c r="B14" s="89" t="str">
        <f>B8</f>
        <v>Opis techniczny</v>
      </c>
      <c r="C14" s="59" t="s">
        <v>128</v>
      </c>
      <c r="D14" s="90" t="s">
        <v>19</v>
      </c>
      <c r="E14" s="119">
        <f>4.7*1.25+6.8*1.25+5.5*1.25+2*1.25+2.4*1.25</f>
        <v>26.75</v>
      </c>
    </row>
    <row r="15" spans="1:5" s="11" customFormat="1" ht="19.5" customHeight="1">
      <c r="A15" s="92"/>
      <c r="B15" s="89"/>
      <c r="C15" s="60" t="s">
        <v>145</v>
      </c>
      <c r="D15" s="90"/>
      <c r="E15" s="119"/>
    </row>
    <row r="16" spans="1:5" s="11" customFormat="1" ht="23.25" customHeight="1">
      <c r="A16" s="92">
        <v>6</v>
      </c>
      <c r="B16" s="89" t="str">
        <f>B10</f>
        <v>Opis techniczny</v>
      </c>
      <c r="C16" s="59" t="s">
        <v>146</v>
      </c>
      <c r="D16" s="90" t="s">
        <v>102</v>
      </c>
      <c r="E16" s="119">
        <v>1</v>
      </c>
    </row>
    <row r="17" spans="1:5" s="11" customFormat="1" ht="18.75" customHeight="1">
      <c r="A17" s="92"/>
      <c r="B17" s="89"/>
      <c r="C17" s="60" t="s">
        <v>129</v>
      </c>
      <c r="D17" s="90"/>
      <c r="E17" s="119"/>
    </row>
    <row r="18" spans="1:5" s="11" customFormat="1" ht="36.75" customHeight="1">
      <c r="A18" s="116">
        <v>7</v>
      </c>
      <c r="B18" s="117" t="s">
        <v>15</v>
      </c>
      <c r="C18" s="16" t="s">
        <v>62</v>
      </c>
      <c r="D18" s="87" t="s">
        <v>19</v>
      </c>
      <c r="E18" s="119">
        <f>E12</f>
        <v>19.35</v>
      </c>
    </row>
    <row r="19" spans="1:5" s="11" customFormat="1" ht="21.75" customHeight="1">
      <c r="A19" s="116"/>
      <c r="B19" s="117"/>
      <c r="C19" s="17" t="s">
        <v>144</v>
      </c>
      <c r="D19" s="87"/>
      <c r="E19" s="119"/>
    </row>
    <row r="20" spans="1:5" s="11" customFormat="1" ht="33.75" customHeight="1">
      <c r="A20" s="92">
        <v>8</v>
      </c>
      <c r="B20" s="89" t="s">
        <v>15</v>
      </c>
      <c r="C20" s="57" t="s">
        <v>130</v>
      </c>
      <c r="D20" s="90" t="s">
        <v>19</v>
      </c>
      <c r="E20" s="119">
        <f>(193.5-6.8-5.5-2.4-4-2-4.7)*1.25</f>
        <v>210.125</v>
      </c>
    </row>
    <row r="21" spans="1:5" s="11" customFormat="1" ht="22.5" customHeight="1">
      <c r="A21" s="92"/>
      <c r="B21" s="89"/>
      <c r="C21" s="58" t="s">
        <v>147</v>
      </c>
      <c r="D21" s="90"/>
      <c r="E21" s="119"/>
    </row>
    <row r="22" spans="1:5" s="11" customFormat="1" ht="19.5" customHeight="1">
      <c r="A22" s="92">
        <v>9</v>
      </c>
      <c r="B22" s="89" t="s">
        <v>15</v>
      </c>
      <c r="C22" s="61" t="s">
        <v>148</v>
      </c>
      <c r="D22" s="90" t="s">
        <v>102</v>
      </c>
      <c r="E22" s="119">
        <v>4</v>
      </c>
    </row>
    <row r="23" spans="1:5" s="11" customFormat="1" ht="17.25" customHeight="1">
      <c r="A23" s="92"/>
      <c r="B23" s="89"/>
      <c r="C23" s="58" t="s">
        <v>149</v>
      </c>
      <c r="D23" s="90"/>
      <c r="E23" s="119"/>
    </row>
    <row r="24" spans="1:5" s="11" customFormat="1" ht="33.75" customHeight="1">
      <c r="A24" s="92">
        <v>10</v>
      </c>
      <c r="B24" s="89" t="s">
        <v>15</v>
      </c>
      <c r="C24" s="57" t="s">
        <v>131</v>
      </c>
      <c r="D24" s="90" t="s">
        <v>20</v>
      </c>
      <c r="E24" s="119">
        <f>193.5-4.6</f>
        <v>188.9</v>
      </c>
    </row>
    <row r="25" spans="1:5" s="11" customFormat="1" ht="18.75" customHeight="1">
      <c r="A25" s="92"/>
      <c r="B25" s="89"/>
      <c r="C25" s="58" t="s">
        <v>150</v>
      </c>
      <c r="D25" s="90"/>
      <c r="E25" s="119"/>
    </row>
    <row r="26" spans="1:5" s="11" customFormat="1" ht="43.5" customHeight="1">
      <c r="A26" s="111" t="s">
        <v>21</v>
      </c>
      <c r="B26" s="111"/>
      <c r="C26" s="111"/>
      <c r="D26" s="111"/>
      <c r="E26" s="111"/>
    </row>
    <row r="27" spans="1:5" s="11" customFormat="1" ht="34.5" customHeight="1">
      <c r="A27" s="92">
        <v>11</v>
      </c>
      <c r="B27" s="89" t="str">
        <f>B22</f>
        <v>Opis techniczny</v>
      </c>
      <c r="C27" s="57" t="s">
        <v>132</v>
      </c>
      <c r="D27" s="90" t="s">
        <v>19</v>
      </c>
      <c r="E27" s="119">
        <f>(193.5-6.8-5.5-4-4.7)*1.25</f>
        <v>215.625</v>
      </c>
    </row>
    <row r="28" spans="1:5" s="11" customFormat="1" ht="21.75" customHeight="1">
      <c r="A28" s="92"/>
      <c r="B28" s="89"/>
      <c r="C28" s="62" t="s">
        <v>151</v>
      </c>
      <c r="D28" s="90"/>
      <c r="E28" s="119"/>
    </row>
    <row r="29" spans="1:5" s="11" customFormat="1" ht="34.5" customHeight="1">
      <c r="A29" s="92">
        <v>12</v>
      </c>
      <c r="B29" s="89" t="str">
        <f>B24</f>
        <v>Opis techniczny</v>
      </c>
      <c r="C29" s="57" t="s">
        <v>133</v>
      </c>
      <c r="D29" s="90" t="s">
        <v>19</v>
      </c>
      <c r="E29" s="119">
        <f>(6.8+5.5+4+4.7)*1.25</f>
        <v>26.25</v>
      </c>
    </row>
    <row r="30" spans="1:5" s="11" customFormat="1" ht="21" customHeight="1">
      <c r="A30" s="92"/>
      <c r="B30" s="89"/>
      <c r="C30" s="62" t="s">
        <v>152</v>
      </c>
      <c r="D30" s="90"/>
      <c r="E30" s="119"/>
    </row>
    <row r="31" spans="1:5" s="11" customFormat="1" ht="40.5" customHeight="1">
      <c r="A31" s="111" t="s">
        <v>70</v>
      </c>
      <c r="B31" s="111"/>
      <c r="C31" s="111"/>
      <c r="D31" s="111"/>
      <c r="E31" s="111"/>
    </row>
    <row r="32" spans="1:5" s="11" customFormat="1" ht="21.75" customHeight="1">
      <c r="A32" s="92">
        <v>13</v>
      </c>
      <c r="B32" s="117" t="str">
        <f>B29</f>
        <v>Opis techniczny</v>
      </c>
      <c r="C32" s="16" t="s">
        <v>22</v>
      </c>
      <c r="D32" s="87" t="s">
        <v>19</v>
      </c>
      <c r="E32" s="119">
        <f>(6.8+5.5+4+4.7)*1.2</f>
        <v>25.2</v>
      </c>
    </row>
    <row r="33" spans="1:5" s="11" customFormat="1" ht="38.25" customHeight="1">
      <c r="A33" s="92"/>
      <c r="B33" s="117"/>
      <c r="C33" s="19" t="s">
        <v>153</v>
      </c>
      <c r="D33" s="87"/>
      <c r="E33" s="119"/>
    </row>
    <row r="34" spans="1:5" s="11" customFormat="1" ht="41.25" customHeight="1">
      <c r="A34" s="111" t="s">
        <v>111</v>
      </c>
      <c r="B34" s="111"/>
      <c r="C34" s="111"/>
      <c r="D34" s="111"/>
      <c r="E34" s="111"/>
    </row>
    <row r="35" spans="1:5" s="11" customFormat="1" ht="24.75" customHeight="1">
      <c r="A35" s="92">
        <v>14</v>
      </c>
      <c r="B35" s="89" t="str">
        <f>B27</f>
        <v>Opis techniczny</v>
      </c>
      <c r="C35" s="16" t="s">
        <v>24</v>
      </c>
      <c r="D35" s="90" t="s">
        <v>134</v>
      </c>
      <c r="E35" s="119">
        <f>(193.5-6.8-5.5-4-4.7)*1.2</f>
        <v>207</v>
      </c>
    </row>
    <row r="36" spans="1:5" s="11" customFormat="1" ht="35.25" customHeight="1">
      <c r="A36" s="92"/>
      <c r="B36" s="89"/>
      <c r="C36" s="19" t="s">
        <v>154</v>
      </c>
      <c r="D36" s="90"/>
      <c r="E36" s="119"/>
    </row>
    <row r="37" spans="1:5" s="11" customFormat="1" ht="18.75" customHeight="1">
      <c r="A37" s="92">
        <v>15</v>
      </c>
      <c r="B37" s="89" t="str">
        <f>B29</f>
        <v>Opis techniczny</v>
      </c>
      <c r="C37" s="57" t="s">
        <v>135</v>
      </c>
      <c r="D37" s="90" t="s">
        <v>19</v>
      </c>
      <c r="E37" s="119">
        <f>E32</f>
        <v>25.2</v>
      </c>
    </row>
    <row r="38" spans="1:5" s="11" customFormat="1" ht="33.75" customHeight="1">
      <c r="A38" s="92"/>
      <c r="B38" s="89"/>
      <c r="C38" s="62" t="s">
        <v>155</v>
      </c>
      <c r="D38" s="90"/>
      <c r="E38" s="119"/>
    </row>
    <row r="39" spans="1:5" s="11" customFormat="1" ht="37.5" customHeight="1">
      <c r="A39" s="111" t="s">
        <v>26</v>
      </c>
      <c r="B39" s="111"/>
      <c r="C39" s="111"/>
      <c r="D39" s="111"/>
      <c r="E39" s="111"/>
    </row>
    <row r="40" spans="1:5" s="11" customFormat="1" ht="36" customHeight="1">
      <c r="A40" s="116">
        <v>16</v>
      </c>
      <c r="B40" s="117" t="str">
        <f>B35</f>
        <v>Opis techniczny</v>
      </c>
      <c r="C40" s="16" t="s">
        <v>27</v>
      </c>
      <c r="D40" s="87" t="s">
        <v>19</v>
      </c>
      <c r="E40" s="119">
        <f>E35</f>
        <v>207</v>
      </c>
    </row>
    <row r="41" spans="1:5" s="11" customFormat="1" ht="20.25" customHeight="1">
      <c r="A41" s="116"/>
      <c r="B41" s="117"/>
      <c r="C41" s="20" t="s">
        <v>156</v>
      </c>
      <c r="D41" s="87"/>
      <c r="E41" s="119"/>
    </row>
    <row r="42" spans="1:5" s="11" customFormat="1" ht="33" customHeight="1">
      <c r="A42" s="116">
        <v>17</v>
      </c>
      <c r="B42" s="117" t="str">
        <f>B37</f>
        <v>Opis techniczny</v>
      </c>
      <c r="C42" s="16" t="s">
        <v>28</v>
      </c>
      <c r="D42" s="87" t="s">
        <v>19</v>
      </c>
      <c r="E42" s="119">
        <f>E37</f>
        <v>25.2</v>
      </c>
    </row>
    <row r="43" spans="1:5" s="11" customFormat="1" ht="22.5" customHeight="1">
      <c r="A43" s="116"/>
      <c r="B43" s="117"/>
      <c r="C43" s="20" t="s">
        <v>157</v>
      </c>
      <c r="D43" s="87"/>
      <c r="E43" s="119"/>
    </row>
    <row r="44" spans="1:5" s="11" customFormat="1" ht="42" customHeight="1">
      <c r="A44" s="111" t="s">
        <v>116</v>
      </c>
      <c r="B44" s="111"/>
      <c r="C44" s="111"/>
      <c r="D44" s="111"/>
      <c r="E44" s="111"/>
    </row>
    <row r="45" spans="1:5" s="46" customFormat="1" ht="36.75" customHeight="1">
      <c r="A45" s="92">
        <v>18</v>
      </c>
      <c r="B45" s="89" t="str">
        <f>B42</f>
        <v>Opis techniczny</v>
      </c>
      <c r="C45" s="48" t="s">
        <v>136</v>
      </c>
      <c r="D45" s="90" t="s">
        <v>19</v>
      </c>
      <c r="E45" s="124">
        <f>E18</f>
        <v>19.35</v>
      </c>
    </row>
    <row r="46" spans="1:5" s="46" customFormat="1" ht="21" customHeight="1">
      <c r="A46" s="92"/>
      <c r="B46" s="89"/>
      <c r="C46" s="49" t="s">
        <v>144</v>
      </c>
      <c r="D46" s="90"/>
      <c r="E46" s="124"/>
    </row>
    <row r="47" spans="1:5" s="46" customFormat="1" ht="33.75" customHeight="1">
      <c r="A47" s="92">
        <v>19</v>
      </c>
      <c r="B47" s="89" t="str">
        <f>B45</f>
        <v>Opis techniczny</v>
      </c>
      <c r="C47" s="48" t="s">
        <v>77</v>
      </c>
      <c r="D47" s="90" t="s">
        <v>19</v>
      </c>
      <c r="E47" s="124">
        <f>E45</f>
        <v>19.35</v>
      </c>
    </row>
    <row r="48" spans="1:5" s="46" customFormat="1" ht="23.25" customHeight="1">
      <c r="A48" s="92"/>
      <c r="B48" s="89"/>
      <c r="C48" s="49" t="s">
        <v>144</v>
      </c>
      <c r="D48" s="90"/>
      <c r="E48" s="124"/>
    </row>
    <row r="49" spans="1:5" s="21" customFormat="1" ht="37.5" customHeight="1">
      <c r="A49" s="111" t="s">
        <v>29</v>
      </c>
      <c r="B49" s="111"/>
      <c r="C49" s="111"/>
      <c r="D49" s="111"/>
      <c r="E49" s="111"/>
    </row>
    <row r="50" spans="1:5" s="11" customFormat="1" ht="20.25" customHeight="1">
      <c r="A50" s="116">
        <v>20</v>
      </c>
      <c r="B50" s="117" t="str">
        <f>B35</f>
        <v>Opis techniczny</v>
      </c>
      <c r="C50" s="16" t="s">
        <v>83</v>
      </c>
      <c r="D50" s="120" t="s">
        <v>20</v>
      </c>
      <c r="E50" s="119">
        <f>193.5-6.8-5.5-4-4.7-75</f>
        <v>97.5</v>
      </c>
    </row>
    <row r="51" spans="1:5" s="11" customFormat="1" ht="33.75" customHeight="1">
      <c r="A51" s="116"/>
      <c r="B51" s="117"/>
      <c r="C51" s="19" t="s">
        <v>158</v>
      </c>
      <c r="D51" s="120"/>
      <c r="E51" s="119"/>
    </row>
    <row r="52" spans="1:5" s="11" customFormat="1" ht="39.75" customHeight="1">
      <c r="A52" s="111" t="s">
        <v>137</v>
      </c>
      <c r="B52" s="111"/>
      <c r="C52" s="111"/>
      <c r="D52" s="111"/>
      <c r="E52" s="111"/>
    </row>
    <row r="53" spans="1:5" s="11" customFormat="1" ht="21.75" customHeight="1">
      <c r="A53" s="116">
        <v>21</v>
      </c>
      <c r="B53" s="117" t="str">
        <f>B50</f>
        <v>Opis techniczny</v>
      </c>
      <c r="C53" s="16" t="s">
        <v>138</v>
      </c>
      <c r="D53" s="120" t="s">
        <v>20</v>
      </c>
      <c r="E53" s="119">
        <v>19</v>
      </c>
    </row>
    <row r="54" spans="1:5" s="11" customFormat="1" ht="18" customHeight="1">
      <c r="A54" s="116"/>
      <c r="B54" s="117"/>
      <c r="C54" s="19" t="s">
        <v>159</v>
      </c>
      <c r="D54" s="120"/>
      <c r="E54" s="119"/>
    </row>
    <row r="55" spans="1:5" s="11" customFormat="1" ht="18.75" customHeight="1">
      <c r="A55" s="116">
        <v>22</v>
      </c>
      <c r="B55" s="117" t="str">
        <f>B53</f>
        <v>Opis techniczny</v>
      </c>
      <c r="C55" s="16" t="s">
        <v>139</v>
      </c>
      <c r="D55" s="120" t="s">
        <v>20</v>
      </c>
      <c r="E55" s="119">
        <f>6.8+5.5+4.7+4</f>
        <v>21</v>
      </c>
    </row>
    <row r="56" spans="1:5" s="11" customFormat="1" ht="17.25" customHeight="1">
      <c r="A56" s="116"/>
      <c r="B56" s="117"/>
      <c r="C56" s="19" t="s">
        <v>160</v>
      </c>
      <c r="D56" s="120"/>
      <c r="E56" s="119"/>
    </row>
    <row r="57" spans="1:5" s="21" customFormat="1" ht="39.75" customHeight="1">
      <c r="A57" s="103" t="s">
        <v>31</v>
      </c>
      <c r="B57" s="103"/>
      <c r="C57" s="103"/>
      <c r="D57" s="103"/>
      <c r="E57" s="103"/>
    </row>
    <row r="58" spans="1:5" s="21" customFormat="1" ht="15">
      <c r="A58" s="125">
        <v>23</v>
      </c>
      <c r="B58" s="63" t="s">
        <v>15</v>
      </c>
      <c r="C58" s="64" t="s">
        <v>32</v>
      </c>
      <c r="D58" s="65" t="s">
        <v>33</v>
      </c>
      <c r="E58" s="66" t="s">
        <v>33</v>
      </c>
    </row>
    <row r="59" spans="1:5" s="21" customFormat="1" ht="27.75" customHeight="1">
      <c r="A59" s="125"/>
      <c r="B59" s="63" t="s">
        <v>34</v>
      </c>
      <c r="C59" s="67" t="s">
        <v>35</v>
      </c>
      <c r="D59" s="27" t="s">
        <v>36</v>
      </c>
      <c r="E59" s="28">
        <v>1</v>
      </c>
    </row>
    <row r="60" spans="1:5" s="21" customFormat="1" ht="38.25" customHeight="1">
      <c r="A60" s="125"/>
      <c r="B60" s="68" t="s">
        <v>37</v>
      </c>
      <c r="C60" s="69" t="s">
        <v>38</v>
      </c>
      <c r="D60" s="31" t="s">
        <v>36</v>
      </c>
      <c r="E60" s="32">
        <v>1</v>
      </c>
    </row>
    <row r="61" s="33" customFormat="1" ht="12.75">
      <c r="B61" s="34"/>
    </row>
    <row r="62" s="33" customFormat="1" ht="12.75">
      <c r="B62" s="34"/>
    </row>
    <row r="63" s="33" customFormat="1" ht="12.75">
      <c r="B63" s="34"/>
    </row>
    <row r="64" s="33" customFormat="1" ht="12.75">
      <c r="B64" s="34"/>
    </row>
    <row r="65" s="33" customFormat="1" ht="12.75">
      <c r="B65" s="34"/>
    </row>
    <row r="66" s="33" customFormat="1" ht="12.75">
      <c r="B66" s="34"/>
    </row>
    <row r="67" s="33" customFormat="1" ht="12.75">
      <c r="B67" s="34"/>
    </row>
    <row r="68" s="33" customFormat="1" ht="12.75">
      <c r="B68" s="34"/>
    </row>
    <row r="69" s="33" customFormat="1" ht="12.75">
      <c r="B69" s="34"/>
    </row>
    <row r="70" s="33" customFormat="1" ht="12.75">
      <c r="B70" s="34"/>
    </row>
    <row r="71" s="33" customFormat="1" ht="12.75">
      <c r="B71" s="34"/>
    </row>
    <row r="72" s="33" customFormat="1" ht="12.75">
      <c r="B72" s="34"/>
    </row>
    <row r="73" s="33" customFormat="1" ht="12.75">
      <c r="B73" s="34"/>
    </row>
    <row r="74" s="33" customFormat="1" ht="12.75">
      <c r="B74" s="34"/>
    </row>
    <row r="75" s="33" customFormat="1" ht="12.75">
      <c r="B75" s="34"/>
    </row>
    <row r="76" s="33" customFormat="1" ht="12.75">
      <c r="B76" s="34"/>
    </row>
    <row r="77" s="33" customFormat="1" ht="12.75">
      <c r="B77" s="34"/>
    </row>
    <row r="78" s="33" customFormat="1" ht="12.75">
      <c r="B78" s="34"/>
    </row>
    <row r="79" s="33" customFormat="1" ht="12.75">
      <c r="B79" s="34"/>
    </row>
    <row r="80" s="33" customFormat="1" ht="12.75">
      <c r="B80" s="34"/>
    </row>
    <row r="81" s="33" customFormat="1" ht="12.75">
      <c r="B81" s="34"/>
    </row>
    <row r="82" s="33" customFormat="1" ht="12.75">
      <c r="B82" s="34"/>
    </row>
    <row r="83" s="33" customFormat="1" ht="12.75">
      <c r="B83" s="34"/>
    </row>
    <row r="84" s="33" customFormat="1" ht="12.75">
      <c r="B84" s="34"/>
    </row>
    <row r="85" s="33" customFormat="1" ht="12.75">
      <c r="B85" s="34"/>
    </row>
    <row r="86" s="33" customFormat="1" ht="12.75">
      <c r="B86" s="34"/>
    </row>
    <row r="87" s="33" customFormat="1" ht="12.75">
      <c r="B87" s="34"/>
    </row>
    <row r="88" s="33" customFormat="1" ht="12.75">
      <c r="B88" s="34"/>
    </row>
    <row r="89" s="33" customFormat="1" ht="12.75">
      <c r="B89" s="34"/>
    </row>
    <row r="90" s="33" customFormat="1" ht="12.75">
      <c r="B90" s="34"/>
    </row>
    <row r="91" s="33" customFormat="1" ht="12.75">
      <c r="B91" s="34"/>
    </row>
    <row r="92" s="33" customFormat="1" ht="12.75">
      <c r="B92" s="34"/>
    </row>
    <row r="93" s="33" customFormat="1" ht="12.75">
      <c r="B93" s="34"/>
    </row>
    <row r="94" s="33" customFormat="1" ht="12.75">
      <c r="B94" s="34"/>
    </row>
    <row r="95" s="33" customFormat="1" ht="12.75">
      <c r="B95" s="34"/>
    </row>
    <row r="96" s="33" customFormat="1" ht="12.75">
      <c r="B96" s="34"/>
    </row>
    <row r="97" s="33" customFormat="1" ht="12.75">
      <c r="B97" s="34"/>
    </row>
    <row r="98" s="33" customFormat="1" ht="12.75">
      <c r="B98" s="34"/>
    </row>
    <row r="99" s="33" customFormat="1" ht="12.75">
      <c r="B99" s="34"/>
    </row>
    <row r="100" s="33" customFormat="1" ht="12.75">
      <c r="B100" s="34"/>
    </row>
    <row r="101" s="33" customFormat="1" ht="12.75">
      <c r="B101" s="34"/>
    </row>
    <row r="102" s="33" customFormat="1" ht="12.75">
      <c r="B102" s="34"/>
    </row>
    <row r="103" s="33" customFormat="1" ht="12.75">
      <c r="B103" s="34"/>
    </row>
    <row r="104" s="33" customFormat="1" ht="12.75">
      <c r="B104" s="34"/>
    </row>
    <row r="105" s="33" customFormat="1" ht="12.75">
      <c r="B105" s="34"/>
    </row>
    <row r="106" s="33" customFormat="1" ht="12.75">
      <c r="B106" s="34"/>
    </row>
    <row r="107" s="33" customFormat="1" ht="12.75">
      <c r="B107" s="34"/>
    </row>
    <row r="108" s="33" customFormat="1" ht="12.75">
      <c r="B108" s="34"/>
    </row>
    <row r="109" s="33" customFormat="1" ht="12.75">
      <c r="B109" s="34"/>
    </row>
    <row r="110" s="33" customFormat="1" ht="12.75">
      <c r="B110" s="34"/>
    </row>
    <row r="111" s="33" customFormat="1" ht="12.75">
      <c r="B111" s="34"/>
    </row>
    <row r="112" s="33" customFormat="1" ht="12.75">
      <c r="B112" s="34"/>
    </row>
    <row r="113" s="33" customFormat="1" ht="12.75">
      <c r="B113" s="34"/>
    </row>
    <row r="114" s="33" customFormat="1" ht="12.75">
      <c r="B114" s="34"/>
    </row>
    <row r="115" s="33" customFormat="1" ht="12.75">
      <c r="B115" s="34"/>
    </row>
    <row r="116" s="33" customFormat="1" ht="12.75">
      <c r="B116" s="34"/>
    </row>
    <row r="117" s="33" customFormat="1" ht="12.75">
      <c r="B117" s="34"/>
    </row>
    <row r="118" s="33" customFormat="1" ht="12.75">
      <c r="B118" s="34"/>
    </row>
    <row r="119" s="33" customFormat="1" ht="12.75">
      <c r="B119" s="34"/>
    </row>
    <row r="120" s="33" customFormat="1" ht="12.75">
      <c r="B120" s="34"/>
    </row>
    <row r="121" s="33" customFormat="1" ht="12.75">
      <c r="B121" s="34"/>
    </row>
    <row r="122" s="33" customFormat="1" ht="12.75">
      <c r="B122" s="34"/>
    </row>
    <row r="123" s="33" customFormat="1" ht="12.75">
      <c r="B123" s="34"/>
    </row>
    <row r="124" s="33" customFormat="1" ht="12.75">
      <c r="B124" s="34"/>
    </row>
    <row r="125" s="33" customFormat="1" ht="12.75">
      <c r="B125" s="34"/>
    </row>
    <row r="126" s="33" customFormat="1" ht="12.75">
      <c r="B126" s="34"/>
    </row>
    <row r="127" s="33" customFormat="1" ht="12.75">
      <c r="B127" s="34"/>
    </row>
    <row r="128" s="33" customFormat="1" ht="12.75">
      <c r="B128" s="34"/>
    </row>
    <row r="129" s="33" customFormat="1" ht="12.75">
      <c r="B129" s="34"/>
    </row>
    <row r="130" s="33" customFormat="1" ht="12.75">
      <c r="B130" s="34"/>
    </row>
    <row r="131" s="33" customFormat="1" ht="12.75">
      <c r="B131" s="34"/>
    </row>
    <row r="132" s="33" customFormat="1" ht="12.75">
      <c r="B132" s="34"/>
    </row>
    <row r="133" s="33" customFormat="1" ht="12.75">
      <c r="B133" s="34"/>
    </row>
    <row r="134" s="33" customFormat="1" ht="12.75">
      <c r="B134" s="34"/>
    </row>
    <row r="135" s="33" customFormat="1" ht="12.75">
      <c r="B135" s="34"/>
    </row>
    <row r="136" s="33" customFormat="1" ht="12.75">
      <c r="B136" s="34"/>
    </row>
    <row r="137" s="33" customFormat="1" ht="12.75">
      <c r="B137" s="34"/>
    </row>
    <row r="138" s="33" customFormat="1" ht="12.75">
      <c r="B138" s="34"/>
    </row>
    <row r="139" s="33" customFormat="1" ht="12.75">
      <c r="B139" s="34"/>
    </row>
    <row r="140" s="33" customFormat="1" ht="12.75">
      <c r="B140" s="34"/>
    </row>
    <row r="141" s="33" customFormat="1" ht="12.75">
      <c r="B141" s="34"/>
    </row>
    <row r="142" s="33" customFormat="1" ht="12.75">
      <c r="B142" s="34"/>
    </row>
    <row r="143" s="33" customFormat="1" ht="12.75">
      <c r="B143" s="34"/>
    </row>
    <row r="144" s="33" customFormat="1" ht="12.75">
      <c r="B144" s="34"/>
    </row>
    <row r="145" s="33" customFormat="1" ht="12.75">
      <c r="B145" s="34"/>
    </row>
    <row r="146" s="33" customFormat="1" ht="12.75">
      <c r="B146" s="34"/>
    </row>
    <row r="147" s="33" customFormat="1" ht="12.75">
      <c r="B147" s="34"/>
    </row>
    <row r="148" s="33" customFormat="1" ht="12.75">
      <c r="B148" s="34"/>
    </row>
    <row r="149" s="33" customFormat="1" ht="12.75">
      <c r="B149" s="34"/>
    </row>
    <row r="150" s="33" customFormat="1" ht="12.75">
      <c r="B150" s="34"/>
    </row>
    <row r="151" s="33" customFormat="1" ht="12.75">
      <c r="B151" s="34"/>
    </row>
    <row r="152" s="33" customFormat="1" ht="12.75">
      <c r="B152" s="34"/>
    </row>
    <row r="153" s="33" customFormat="1" ht="12.75">
      <c r="B153" s="34"/>
    </row>
    <row r="154" s="33" customFormat="1" ht="12.75">
      <c r="B154" s="34"/>
    </row>
    <row r="155" s="33" customFormat="1" ht="12.75">
      <c r="B155" s="34"/>
    </row>
    <row r="156" s="33" customFormat="1" ht="12.75">
      <c r="B156" s="34"/>
    </row>
    <row r="157" s="33" customFormat="1" ht="12.75">
      <c r="B157" s="34"/>
    </row>
    <row r="158" s="33" customFormat="1" ht="12.75">
      <c r="B158" s="34"/>
    </row>
    <row r="159" s="33" customFormat="1" ht="12.75">
      <c r="B159" s="34"/>
    </row>
    <row r="160" s="33" customFormat="1" ht="12.75">
      <c r="B160" s="34"/>
    </row>
    <row r="161" s="33" customFormat="1" ht="12.75">
      <c r="B161" s="34"/>
    </row>
    <row r="162" s="33" customFormat="1" ht="12.75">
      <c r="B162" s="34"/>
    </row>
    <row r="163" s="33" customFormat="1" ht="12.75">
      <c r="B163" s="34"/>
    </row>
    <row r="164" s="33" customFormat="1" ht="12.75">
      <c r="B164" s="34"/>
    </row>
    <row r="165" s="33" customFormat="1" ht="12.75">
      <c r="B165" s="34"/>
    </row>
    <row r="166" s="33" customFormat="1" ht="12.75">
      <c r="B166" s="34"/>
    </row>
    <row r="167" s="33" customFormat="1" ht="12.75">
      <c r="B167" s="34"/>
    </row>
    <row r="168" s="33" customFormat="1" ht="12.75">
      <c r="B168" s="34"/>
    </row>
    <row r="169" s="33" customFormat="1" ht="12.75">
      <c r="B169" s="34"/>
    </row>
    <row r="170" s="33" customFormat="1" ht="12.75">
      <c r="B170" s="34"/>
    </row>
    <row r="171" s="33" customFormat="1" ht="12.75">
      <c r="B171" s="34"/>
    </row>
    <row r="172" s="33" customFormat="1" ht="12.75">
      <c r="B172" s="34"/>
    </row>
    <row r="173" s="33" customFormat="1" ht="12.75">
      <c r="B173" s="34"/>
    </row>
    <row r="174" s="33" customFormat="1" ht="12.75">
      <c r="B174" s="34"/>
    </row>
    <row r="175" s="33" customFormat="1" ht="12.75">
      <c r="B175" s="34"/>
    </row>
    <row r="176" s="33" customFormat="1" ht="12.75">
      <c r="B176" s="34"/>
    </row>
    <row r="177" s="33" customFormat="1" ht="12.75">
      <c r="B177" s="34"/>
    </row>
    <row r="178" s="33" customFormat="1" ht="12.75">
      <c r="B178" s="34"/>
    </row>
    <row r="179" s="33" customFormat="1" ht="12.75">
      <c r="B179" s="34"/>
    </row>
    <row r="180" s="33" customFormat="1" ht="12.75">
      <c r="B180" s="34"/>
    </row>
    <row r="181" s="33" customFormat="1" ht="12.75">
      <c r="B181" s="34"/>
    </row>
    <row r="182" s="33" customFormat="1" ht="12.75">
      <c r="B182" s="34"/>
    </row>
    <row r="183" s="33" customFormat="1" ht="12.75">
      <c r="B183" s="34"/>
    </row>
    <row r="184" s="33" customFormat="1" ht="12.75">
      <c r="B184" s="34"/>
    </row>
    <row r="185" s="33" customFormat="1" ht="12.75">
      <c r="B185" s="34"/>
    </row>
  </sheetData>
  <mergeCells count="101">
    <mergeCell ref="A1:E1"/>
    <mergeCell ref="A2:E2"/>
    <mergeCell ref="A4:E4"/>
    <mergeCell ref="A5:A6"/>
    <mergeCell ref="B5:B6"/>
    <mergeCell ref="D5:D6"/>
    <mergeCell ref="E5:E6"/>
    <mergeCell ref="A7:E7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E26"/>
    <mergeCell ref="A27:A28"/>
    <mergeCell ref="B27:B28"/>
    <mergeCell ref="D27:D28"/>
    <mergeCell ref="E27:E28"/>
    <mergeCell ref="A29:A30"/>
    <mergeCell ref="B29:B30"/>
    <mergeCell ref="D29:D30"/>
    <mergeCell ref="E29:E30"/>
    <mergeCell ref="A31:E31"/>
    <mergeCell ref="A32:A33"/>
    <mergeCell ref="B32:B33"/>
    <mergeCell ref="D32:D33"/>
    <mergeCell ref="E32:E33"/>
    <mergeCell ref="A34:E34"/>
    <mergeCell ref="A35:A36"/>
    <mergeCell ref="B35:B36"/>
    <mergeCell ref="D35:D36"/>
    <mergeCell ref="E35:E36"/>
    <mergeCell ref="A37:A38"/>
    <mergeCell ref="B37:B38"/>
    <mergeCell ref="D37:D38"/>
    <mergeCell ref="E37:E38"/>
    <mergeCell ref="A39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E44"/>
    <mergeCell ref="A45:A46"/>
    <mergeCell ref="B45:B46"/>
    <mergeCell ref="D45:D46"/>
    <mergeCell ref="E45:E46"/>
    <mergeCell ref="A47:A48"/>
    <mergeCell ref="B47:B48"/>
    <mergeCell ref="D47:D48"/>
    <mergeCell ref="E47:E48"/>
    <mergeCell ref="A49:E49"/>
    <mergeCell ref="A50:A51"/>
    <mergeCell ref="B50:B51"/>
    <mergeCell ref="D50:D51"/>
    <mergeCell ref="E50:E51"/>
    <mergeCell ref="A52:E52"/>
    <mergeCell ref="A53:A54"/>
    <mergeCell ref="B53:B54"/>
    <mergeCell ref="D53:D54"/>
    <mergeCell ref="E53:E54"/>
    <mergeCell ref="A57:E57"/>
    <mergeCell ref="A58:A60"/>
    <mergeCell ref="A55:A56"/>
    <mergeCell ref="B55:B56"/>
    <mergeCell ref="D55:D56"/>
    <mergeCell ref="E55:E56"/>
  </mergeCells>
  <printOptions/>
  <pageMargins left="0.31527777777777777" right="0.19652777777777777" top="0.3701388888888889" bottom="0.22986111111111113" header="0.5118055555555556" footer="0.5118055555555556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8" sqref="I8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1.00390625" style="8" customWidth="1"/>
    <col min="4" max="4" width="11.140625" style="8" customWidth="1"/>
    <col min="5" max="5" width="15.7109375" style="8" customWidth="1"/>
    <col min="6" max="16384" width="9.140625" style="8" customWidth="1"/>
  </cols>
  <sheetData>
    <row r="1" spans="1:5" s="11" customFormat="1" ht="47.25" customHeight="1">
      <c r="A1" s="142" t="s">
        <v>233</v>
      </c>
      <c r="B1" s="142"/>
      <c r="C1" s="142"/>
      <c r="D1" s="142"/>
      <c r="E1" s="142"/>
    </row>
    <row r="2" spans="1:5" s="11" customFormat="1" ht="57.75" customHeight="1">
      <c r="A2" s="70" t="s">
        <v>9</v>
      </c>
      <c r="B2" s="71" t="s">
        <v>10</v>
      </c>
      <c r="C2" s="72" t="s">
        <v>11</v>
      </c>
      <c r="D2" s="72" t="s">
        <v>12</v>
      </c>
      <c r="E2" s="73" t="s">
        <v>13</v>
      </c>
    </row>
    <row r="3" spans="1:5" s="11" customFormat="1" ht="46.5" customHeight="1">
      <c r="A3" s="128" t="s">
        <v>14</v>
      </c>
      <c r="B3" s="128"/>
      <c r="C3" s="128"/>
      <c r="D3" s="128"/>
      <c r="E3" s="128"/>
    </row>
    <row r="4" spans="1:5" s="11" customFormat="1" ht="22.5" customHeight="1">
      <c r="A4" s="131">
        <v>1</v>
      </c>
      <c r="B4" s="132" t="s">
        <v>15</v>
      </c>
      <c r="C4" s="74" t="s">
        <v>161</v>
      </c>
      <c r="D4" s="135" t="s">
        <v>162</v>
      </c>
      <c r="E4" s="141">
        <f>2*22*3/10000</f>
        <v>0.0132</v>
      </c>
    </row>
    <row r="5" spans="1:5" s="11" customFormat="1" ht="18.75" customHeight="1">
      <c r="A5" s="131"/>
      <c r="B5" s="132"/>
      <c r="C5" s="75" t="s">
        <v>163</v>
      </c>
      <c r="D5" s="135"/>
      <c r="E5" s="141"/>
    </row>
    <row r="6" spans="1:5" s="11" customFormat="1" ht="24" customHeight="1">
      <c r="A6" s="131">
        <v>2</v>
      </c>
      <c r="B6" s="132" t="s">
        <v>15</v>
      </c>
      <c r="C6" s="74" t="s">
        <v>164</v>
      </c>
      <c r="D6" s="135" t="s">
        <v>42</v>
      </c>
      <c r="E6" s="141">
        <f>2*22.2*3.2</f>
        <v>142.08</v>
      </c>
    </row>
    <row r="7" spans="1:5" s="11" customFormat="1" ht="39" customHeight="1">
      <c r="A7" s="131"/>
      <c r="B7" s="132"/>
      <c r="C7" s="75" t="s">
        <v>165</v>
      </c>
      <c r="D7" s="135"/>
      <c r="E7" s="141"/>
    </row>
    <row r="8" spans="1:5" s="11" customFormat="1" ht="41.25" customHeight="1">
      <c r="A8" s="128" t="s">
        <v>44</v>
      </c>
      <c r="B8" s="128"/>
      <c r="C8" s="128"/>
      <c r="D8" s="128"/>
      <c r="E8" s="128"/>
    </row>
    <row r="9" spans="1:5" s="11" customFormat="1" ht="20.25" customHeight="1">
      <c r="A9" s="131">
        <v>3</v>
      </c>
      <c r="B9" s="132" t="str">
        <f>B6</f>
        <v>Opis techniczny</v>
      </c>
      <c r="C9" s="74" t="s">
        <v>45</v>
      </c>
      <c r="D9" s="135" t="s">
        <v>42</v>
      </c>
      <c r="E9" s="134">
        <f>2*22*3</f>
        <v>132</v>
      </c>
    </row>
    <row r="10" spans="1:5" s="11" customFormat="1" ht="21.75" customHeight="1">
      <c r="A10" s="131"/>
      <c r="B10" s="132"/>
      <c r="C10" s="75" t="s">
        <v>166</v>
      </c>
      <c r="D10" s="135"/>
      <c r="E10" s="134"/>
    </row>
    <row r="11" spans="1:5" s="11" customFormat="1" ht="45.75" customHeight="1">
      <c r="A11" s="136" t="s">
        <v>21</v>
      </c>
      <c r="B11" s="136"/>
      <c r="C11" s="136"/>
      <c r="D11" s="136"/>
      <c r="E11" s="136"/>
    </row>
    <row r="12" spans="1:5" s="11" customFormat="1" ht="31.5" customHeight="1">
      <c r="A12" s="137">
        <v>4</v>
      </c>
      <c r="B12" s="138" t="str">
        <f>B9</f>
        <v>Opis techniczny</v>
      </c>
      <c r="C12" s="77" t="s">
        <v>167</v>
      </c>
      <c r="D12" s="139" t="s">
        <v>19</v>
      </c>
      <c r="E12" s="140">
        <f>E9</f>
        <v>132</v>
      </c>
    </row>
    <row r="13" spans="1:5" s="11" customFormat="1" ht="23.25" customHeight="1">
      <c r="A13" s="137"/>
      <c r="B13" s="138"/>
      <c r="C13" s="78" t="s">
        <v>168</v>
      </c>
      <c r="D13" s="139"/>
      <c r="E13" s="140"/>
    </row>
    <row r="14" spans="1:5" s="11" customFormat="1" ht="51" customHeight="1">
      <c r="A14" s="136" t="s">
        <v>111</v>
      </c>
      <c r="B14" s="136"/>
      <c r="C14" s="136"/>
      <c r="D14" s="136"/>
      <c r="E14" s="136"/>
    </row>
    <row r="15" spans="1:5" s="11" customFormat="1" ht="24.75" customHeight="1">
      <c r="A15" s="131">
        <v>5</v>
      </c>
      <c r="B15" s="132" t="str">
        <f>B9</f>
        <v>Opis techniczny</v>
      </c>
      <c r="C15" s="74" t="s">
        <v>47</v>
      </c>
      <c r="D15" s="135" t="s">
        <v>42</v>
      </c>
      <c r="E15" s="134">
        <f>E9</f>
        <v>132</v>
      </c>
    </row>
    <row r="16" spans="1:5" s="11" customFormat="1" ht="34.5" customHeight="1">
      <c r="A16" s="131"/>
      <c r="B16" s="132"/>
      <c r="C16" s="75" t="s">
        <v>169</v>
      </c>
      <c r="D16" s="135"/>
      <c r="E16" s="134"/>
    </row>
    <row r="17" spans="1:5" s="11" customFormat="1" ht="46.5" customHeight="1">
      <c r="A17" s="128" t="s">
        <v>26</v>
      </c>
      <c r="B17" s="128"/>
      <c r="C17" s="128"/>
      <c r="D17" s="128"/>
      <c r="E17" s="128"/>
    </row>
    <row r="18" spans="1:5" s="11" customFormat="1" ht="21.75" customHeight="1">
      <c r="A18" s="131">
        <v>6</v>
      </c>
      <c r="B18" s="132" t="str">
        <f>B15</f>
        <v>Opis techniczny</v>
      </c>
      <c r="C18" s="74" t="s">
        <v>170</v>
      </c>
      <c r="D18" s="135" t="s">
        <v>42</v>
      </c>
      <c r="E18" s="134">
        <v>132</v>
      </c>
    </row>
    <row r="19" spans="1:5" s="11" customFormat="1" ht="32.25" customHeight="1">
      <c r="A19" s="131"/>
      <c r="B19" s="132"/>
      <c r="C19" s="79" t="s">
        <v>171</v>
      </c>
      <c r="D19" s="135"/>
      <c r="E19" s="134"/>
    </row>
    <row r="20" spans="1:5" s="11" customFormat="1" ht="55.5" customHeight="1">
      <c r="A20" s="128" t="s">
        <v>29</v>
      </c>
      <c r="B20" s="128"/>
      <c r="C20" s="128"/>
      <c r="D20" s="128"/>
      <c r="E20" s="128"/>
    </row>
    <row r="21" spans="1:5" s="11" customFormat="1" ht="23.25" customHeight="1">
      <c r="A21" s="131">
        <v>7</v>
      </c>
      <c r="B21" s="132" t="str">
        <f>B15</f>
        <v>Opis techniczny</v>
      </c>
      <c r="C21" s="74" t="s">
        <v>172</v>
      </c>
      <c r="D21" s="133" t="s">
        <v>20</v>
      </c>
      <c r="E21" s="134">
        <v>100</v>
      </c>
    </row>
    <row r="22" spans="1:5" s="11" customFormat="1" ht="24" customHeight="1">
      <c r="A22" s="131"/>
      <c r="B22" s="132"/>
      <c r="C22" s="75" t="s">
        <v>173</v>
      </c>
      <c r="D22" s="133"/>
      <c r="E22" s="134"/>
    </row>
    <row r="23" spans="1:5" s="11" customFormat="1" ht="40.5" customHeight="1">
      <c r="A23" s="128" t="s">
        <v>174</v>
      </c>
      <c r="B23" s="128"/>
      <c r="C23" s="128"/>
      <c r="D23" s="128"/>
      <c r="E23" s="128"/>
    </row>
    <row r="24" spans="1:5" s="11" customFormat="1" ht="27" customHeight="1">
      <c r="A24" s="129">
        <v>8</v>
      </c>
      <c r="B24" s="130" t="str">
        <f>B18</f>
        <v>Opis techniczny</v>
      </c>
      <c r="C24" s="80" t="s">
        <v>88</v>
      </c>
      <c r="D24" s="81"/>
      <c r="E24" s="82"/>
    </row>
    <row r="25" spans="1:5" s="11" customFormat="1" ht="33" customHeight="1">
      <c r="A25" s="129"/>
      <c r="B25" s="130"/>
      <c r="C25" s="75" t="s">
        <v>175</v>
      </c>
      <c r="D25" s="83" t="s">
        <v>90</v>
      </c>
      <c r="E25" s="76">
        <f>(22.5+22.5+4.5+4.5)*0.5*0.05</f>
        <v>1.35</v>
      </c>
    </row>
    <row r="26" spans="1:5" s="11" customFormat="1" ht="19.5" customHeight="1">
      <c r="A26" s="129"/>
      <c r="B26" s="130"/>
      <c r="C26" s="84" t="s">
        <v>176</v>
      </c>
      <c r="D26" s="85" t="s">
        <v>42</v>
      </c>
      <c r="E26" s="86">
        <f>100*0.5</f>
        <v>50</v>
      </c>
    </row>
  </sheetData>
  <mergeCells count="38">
    <mergeCell ref="A1:E1"/>
    <mergeCell ref="A3:E3"/>
    <mergeCell ref="A4:A5"/>
    <mergeCell ref="B4:B5"/>
    <mergeCell ref="D4:D5"/>
    <mergeCell ref="E4:E5"/>
    <mergeCell ref="A6:A7"/>
    <mergeCell ref="B6:B7"/>
    <mergeCell ref="D6:D7"/>
    <mergeCell ref="E6:E7"/>
    <mergeCell ref="A8:E8"/>
    <mergeCell ref="A9:A10"/>
    <mergeCell ref="B9:B10"/>
    <mergeCell ref="D9:D10"/>
    <mergeCell ref="E9:E10"/>
    <mergeCell ref="A11:E11"/>
    <mergeCell ref="A12:A13"/>
    <mergeCell ref="B12:B13"/>
    <mergeCell ref="D12:D13"/>
    <mergeCell ref="E12:E13"/>
    <mergeCell ref="A14:E14"/>
    <mergeCell ref="A15:A16"/>
    <mergeCell ref="B15:B16"/>
    <mergeCell ref="D15:D16"/>
    <mergeCell ref="E15:E16"/>
    <mergeCell ref="A17:E17"/>
    <mergeCell ref="A18:A19"/>
    <mergeCell ref="B18:B19"/>
    <mergeCell ref="D18:D19"/>
    <mergeCell ref="E18:E19"/>
    <mergeCell ref="A23:E23"/>
    <mergeCell ref="A24:A26"/>
    <mergeCell ref="B24:B26"/>
    <mergeCell ref="A20:E20"/>
    <mergeCell ref="A21:A22"/>
    <mergeCell ref="B21:B22"/>
    <mergeCell ref="D21:D22"/>
    <mergeCell ref="E21:E22"/>
  </mergeCells>
  <printOptions/>
  <pageMargins left="0.31527777777777777" right="0.19652777777777777" top="0.7097222222222223" bottom="0.22986111111111113" header="0.5118055555555556" footer="0.5118055555555556"/>
  <pageSetup horizontalDpi="300" verticalDpi="3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28">
      <selection activeCell="A1" sqref="A1:E1"/>
    </sheetView>
  </sheetViews>
  <sheetFormatPr defaultColWidth="9.140625" defaultRowHeight="12.75"/>
  <cols>
    <col min="1" max="1" width="6.57421875" style="21" customWidth="1"/>
    <col min="2" max="2" width="26.57421875" style="9" customWidth="1"/>
    <col min="3" max="3" width="93.8515625" style="8" customWidth="1"/>
    <col min="4" max="4" width="12.140625" style="8" customWidth="1"/>
    <col min="5" max="5" width="17.00390625" style="8" customWidth="1"/>
    <col min="6" max="16384" width="9.140625" style="8" customWidth="1"/>
  </cols>
  <sheetData>
    <row r="1" spans="1:5" s="35" customFormat="1" ht="23.25" customHeight="1">
      <c r="A1" s="113" t="s">
        <v>234</v>
      </c>
      <c r="B1" s="113"/>
      <c r="C1" s="113"/>
      <c r="D1" s="113"/>
      <c r="E1" s="113"/>
    </row>
    <row r="2" spans="1:5" s="35" customFormat="1" ht="57.75" customHeight="1">
      <c r="A2" s="36" t="s">
        <v>9</v>
      </c>
      <c r="B2" s="22" t="s">
        <v>10</v>
      </c>
      <c r="C2" s="37" t="s">
        <v>11</v>
      </c>
      <c r="D2" s="37" t="s">
        <v>12</v>
      </c>
      <c r="E2" s="38" t="s">
        <v>13</v>
      </c>
    </row>
    <row r="3" spans="1:5" s="35" customFormat="1" ht="37.5" customHeight="1">
      <c r="A3" s="105" t="s">
        <v>14</v>
      </c>
      <c r="B3" s="105"/>
      <c r="C3" s="105"/>
      <c r="D3" s="105"/>
      <c r="E3" s="105"/>
    </row>
    <row r="4" spans="1:5" s="35" customFormat="1" ht="18.75" customHeight="1">
      <c r="A4" s="106">
        <v>1</v>
      </c>
      <c r="B4" s="107" t="s">
        <v>15</v>
      </c>
      <c r="C4" s="23" t="s">
        <v>39</v>
      </c>
      <c r="D4" s="110" t="s">
        <v>162</v>
      </c>
      <c r="E4" s="143">
        <f>(31.7*35.5+50*2)/10000</f>
        <v>0.12253499999999999</v>
      </c>
    </row>
    <row r="5" spans="1:5" s="35" customFormat="1" ht="18" customHeight="1">
      <c r="A5" s="106"/>
      <c r="B5" s="107"/>
      <c r="C5" s="39" t="s">
        <v>177</v>
      </c>
      <c r="D5" s="110"/>
      <c r="E5" s="143"/>
    </row>
    <row r="6" spans="1:5" s="35" customFormat="1" ht="19.5" customHeight="1">
      <c r="A6" s="106">
        <v>2</v>
      </c>
      <c r="B6" s="107" t="s">
        <v>15</v>
      </c>
      <c r="C6" s="23" t="s">
        <v>178</v>
      </c>
      <c r="D6" s="110" t="s">
        <v>20</v>
      </c>
      <c r="E6" s="112">
        <v>31</v>
      </c>
    </row>
    <row r="7" spans="1:5" s="35" customFormat="1" ht="15.75" customHeight="1">
      <c r="A7" s="106"/>
      <c r="B7" s="107"/>
      <c r="C7" s="39" t="s">
        <v>179</v>
      </c>
      <c r="D7" s="110"/>
      <c r="E7" s="112"/>
    </row>
    <row r="8" spans="1:5" s="21" customFormat="1" ht="35.25" customHeight="1">
      <c r="A8" s="111" t="s">
        <v>18</v>
      </c>
      <c r="B8" s="111"/>
      <c r="C8" s="111"/>
      <c r="D8" s="111"/>
      <c r="E8" s="111"/>
    </row>
    <row r="9" spans="1:5" s="21" customFormat="1" ht="30">
      <c r="A9" s="92">
        <v>3</v>
      </c>
      <c r="B9" s="89" t="s">
        <v>15</v>
      </c>
      <c r="C9" s="57" t="s">
        <v>180</v>
      </c>
      <c r="D9" s="90" t="s">
        <v>19</v>
      </c>
      <c r="E9" s="119">
        <f>50*0.1</f>
        <v>5</v>
      </c>
    </row>
    <row r="10" spans="1:5" s="21" customFormat="1" ht="21" customHeight="1">
      <c r="A10" s="92"/>
      <c r="B10" s="89"/>
      <c r="C10" s="58" t="s">
        <v>181</v>
      </c>
      <c r="D10" s="90"/>
      <c r="E10" s="119"/>
    </row>
    <row r="11" spans="1:5" s="21" customFormat="1" ht="45">
      <c r="A11" s="92">
        <v>4</v>
      </c>
      <c r="B11" s="89" t="str">
        <f>B9</f>
        <v>Opis techniczny</v>
      </c>
      <c r="C11" s="59" t="s">
        <v>182</v>
      </c>
      <c r="D11" s="90" t="s">
        <v>19</v>
      </c>
      <c r="E11" s="119">
        <f>E9</f>
        <v>5</v>
      </c>
    </row>
    <row r="12" spans="1:5" s="21" customFormat="1" ht="21.75" customHeight="1">
      <c r="A12" s="92"/>
      <c r="B12" s="89"/>
      <c r="C12" s="60" t="s">
        <v>183</v>
      </c>
      <c r="D12" s="90"/>
      <c r="E12" s="119"/>
    </row>
    <row r="13" spans="1:5" s="21" customFormat="1" ht="32.25">
      <c r="A13" s="92">
        <v>5</v>
      </c>
      <c r="B13" s="89" t="str">
        <f>B9</f>
        <v>Opis techniczny</v>
      </c>
      <c r="C13" s="59" t="s">
        <v>184</v>
      </c>
      <c r="D13" s="90" t="s">
        <v>102</v>
      </c>
      <c r="E13" s="119">
        <v>1</v>
      </c>
    </row>
    <row r="14" spans="1:5" s="21" customFormat="1" ht="18" customHeight="1">
      <c r="A14" s="92"/>
      <c r="B14" s="89"/>
      <c r="C14" s="60" t="s">
        <v>129</v>
      </c>
      <c r="D14" s="90"/>
      <c r="E14" s="119"/>
    </row>
    <row r="15" spans="1:5" s="21" customFormat="1" ht="35.25" customHeight="1">
      <c r="A15" s="92">
        <v>6</v>
      </c>
      <c r="B15" s="89" t="s">
        <v>15</v>
      </c>
      <c r="C15" s="57" t="s">
        <v>130</v>
      </c>
      <c r="D15" s="90" t="s">
        <v>19</v>
      </c>
      <c r="E15" s="119">
        <f>50*2.1</f>
        <v>105</v>
      </c>
    </row>
    <row r="16" spans="1:5" s="21" customFormat="1" ht="20.25" customHeight="1">
      <c r="A16" s="92"/>
      <c r="B16" s="89"/>
      <c r="C16" s="58" t="s">
        <v>185</v>
      </c>
      <c r="D16" s="90"/>
      <c r="E16" s="119"/>
    </row>
    <row r="17" spans="1:5" s="21" customFormat="1" ht="45">
      <c r="A17" s="92">
        <v>7</v>
      </c>
      <c r="B17" s="89" t="s">
        <v>15</v>
      </c>
      <c r="C17" s="57" t="s">
        <v>186</v>
      </c>
      <c r="D17" s="90" t="s">
        <v>20</v>
      </c>
      <c r="E17" s="119">
        <v>50</v>
      </c>
    </row>
    <row r="18" spans="1:5" s="21" customFormat="1" ht="17.25" customHeight="1">
      <c r="A18" s="92"/>
      <c r="B18" s="89"/>
      <c r="C18" s="58" t="s">
        <v>187</v>
      </c>
      <c r="D18" s="90"/>
      <c r="E18" s="119"/>
    </row>
    <row r="19" spans="1:5" s="35" customFormat="1" ht="41.25" customHeight="1">
      <c r="A19" s="105" t="s">
        <v>44</v>
      </c>
      <c r="B19" s="105"/>
      <c r="C19" s="105"/>
      <c r="D19" s="105"/>
      <c r="E19" s="105"/>
    </row>
    <row r="20" spans="1:5" s="35" customFormat="1" ht="19.5" customHeight="1">
      <c r="A20" s="106">
        <v>8</v>
      </c>
      <c r="B20" s="107" t="str">
        <f>B6</f>
        <v>Opis techniczny</v>
      </c>
      <c r="C20" s="23" t="s">
        <v>45</v>
      </c>
      <c r="D20" s="110" t="s">
        <v>42</v>
      </c>
      <c r="E20" s="109">
        <f>35.3*15*2+2.55*4+50*2</f>
        <v>1169.2</v>
      </c>
    </row>
    <row r="21" spans="1:5" s="35" customFormat="1" ht="18" customHeight="1">
      <c r="A21" s="106"/>
      <c r="B21" s="107"/>
      <c r="C21" s="39" t="s">
        <v>188</v>
      </c>
      <c r="D21" s="110"/>
      <c r="E21" s="109"/>
    </row>
    <row r="22" spans="1:5" s="35" customFormat="1" ht="18.75" customHeight="1">
      <c r="A22" s="106"/>
      <c r="B22" s="107"/>
      <c r="C22" s="39" t="s">
        <v>189</v>
      </c>
      <c r="D22" s="110"/>
      <c r="E22" s="109"/>
    </row>
    <row r="23" spans="1:5" s="21" customFormat="1" ht="38.25" customHeight="1">
      <c r="A23" s="111" t="s">
        <v>21</v>
      </c>
      <c r="B23" s="111"/>
      <c r="C23" s="111"/>
      <c r="D23" s="111"/>
      <c r="E23" s="111"/>
    </row>
    <row r="24" spans="1:5" s="21" customFormat="1" ht="35.25" customHeight="1">
      <c r="A24" s="92">
        <v>9</v>
      </c>
      <c r="B24" s="89"/>
      <c r="C24" s="57" t="s">
        <v>132</v>
      </c>
      <c r="D24" s="90" t="s">
        <v>19</v>
      </c>
      <c r="E24" s="119">
        <f>(50-15.1)*2</f>
        <v>69.8</v>
      </c>
    </row>
    <row r="25" spans="1:5" s="21" customFormat="1" ht="21.75" customHeight="1">
      <c r="A25" s="92"/>
      <c r="B25" s="89"/>
      <c r="C25" s="62" t="s">
        <v>190</v>
      </c>
      <c r="D25" s="90"/>
      <c r="E25" s="119"/>
    </row>
    <row r="26" spans="1:5" s="21" customFormat="1" ht="32.25" customHeight="1">
      <c r="A26" s="92">
        <v>10</v>
      </c>
      <c r="B26" s="89"/>
      <c r="C26" s="57" t="s">
        <v>191</v>
      </c>
      <c r="D26" s="90" t="s">
        <v>19</v>
      </c>
      <c r="E26" s="119">
        <f>15.1*2</f>
        <v>30.2</v>
      </c>
    </row>
    <row r="27" spans="1:5" s="21" customFormat="1" ht="19.5" customHeight="1">
      <c r="A27" s="92"/>
      <c r="B27" s="89"/>
      <c r="C27" s="62" t="s">
        <v>192</v>
      </c>
      <c r="D27" s="90"/>
      <c r="E27" s="119"/>
    </row>
    <row r="28" spans="1:5" s="21" customFormat="1" ht="42" customHeight="1">
      <c r="A28" s="111" t="s">
        <v>70</v>
      </c>
      <c r="B28" s="111"/>
      <c r="C28" s="111"/>
      <c r="D28" s="111"/>
      <c r="E28" s="111"/>
    </row>
    <row r="29" spans="1:5" s="21" customFormat="1" ht="21.75" customHeight="1">
      <c r="A29" s="92">
        <v>11</v>
      </c>
      <c r="B29" s="117"/>
      <c r="C29" s="16" t="s">
        <v>22</v>
      </c>
      <c r="D29" s="87" t="s">
        <v>19</v>
      </c>
      <c r="E29" s="119">
        <f>E26</f>
        <v>30.2</v>
      </c>
    </row>
    <row r="30" spans="1:5" s="21" customFormat="1" ht="17.25" customHeight="1">
      <c r="A30" s="92"/>
      <c r="B30" s="117"/>
      <c r="C30" s="19" t="s">
        <v>193</v>
      </c>
      <c r="D30" s="87"/>
      <c r="E30" s="119"/>
    </row>
    <row r="31" spans="1:5" s="21" customFormat="1" ht="39" customHeight="1">
      <c r="A31" s="111" t="s">
        <v>23</v>
      </c>
      <c r="B31" s="111"/>
      <c r="C31" s="111"/>
      <c r="D31" s="111"/>
      <c r="E31" s="111"/>
    </row>
    <row r="32" spans="1:5" s="21" customFormat="1" ht="15" customHeight="1">
      <c r="A32" s="92">
        <v>12</v>
      </c>
      <c r="B32" s="89"/>
      <c r="C32" s="16" t="s">
        <v>24</v>
      </c>
      <c r="D32" s="90" t="s">
        <v>19</v>
      </c>
      <c r="E32" s="119">
        <f>(50-15.1)*2</f>
        <v>69.8</v>
      </c>
    </row>
    <row r="33" spans="1:5" s="21" customFormat="1" ht="21" customHeight="1">
      <c r="A33" s="92"/>
      <c r="B33" s="89"/>
      <c r="C33" s="19" t="s">
        <v>194</v>
      </c>
      <c r="D33" s="90"/>
      <c r="E33" s="119"/>
    </row>
    <row r="34" spans="1:5" s="21" customFormat="1" ht="21" customHeight="1">
      <c r="A34" s="92">
        <v>13</v>
      </c>
      <c r="B34" s="89"/>
      <c r="C34" s="57" t="s">
        <v>135</v>
      </c>
      <c r="D34" s="90" t="s">
        <v>19</v>
      </c>
      <c r="E34" s="119">
        <f>15.1*2</f>
        <v>30.2</v>
      </c>
    </row>
    <row r="35" spans="1:5" s="21" customFormat="1" ht="38.25" customHeight="1">
      <c r="A35" s="92"/>
      <c r="B35" s="89"/>
      <c r="C35" s="62" t="s">
        <v>195</v>
      </c>
      <c r="D35" s="90"/>
      <c r="E35" s="119"/>
    </row>
    <row r="36" spans="1:5" s="35" customFormat="1" ht="39" customHeight="1">
      <c r="A36" s="111" t="s">
        <v>23</v>
      </c>
      <c r="B36" s="111"/>
      <c r="C36" s="111"/>
      <c r="D36" s="111"/>
      <c r="E36" s="111"/>
    </row>
    <row r="37" spans="1:5" s="35" customFormat="1" ht="25.5" customHeight="1">
      <c r="A37" s="106">
        <v>14</v>
      </c>
      <c r="B37" s="107" t="str">
        <f>B20</f>
        <v>Opis techniczny</v>
      </c>
      <c r="C37" s="23" t="s">
        <v>196</v>
      </c>
      <c r="D37" s="110" t="s">
        <v>42</v>
      </c>
      <c r="E37" s="109">
        <f>1069.2</f>
        <v>1069.2</v>
      </c>
    </row>
    <row r="38" spans="1:5" s="35" customFormat="1" ht="33" customHeight="1">
      <c r="A38" s="106"/>
      <c r="B38" s="107"/>
      <c r="C38" s="39" t="s">
        <v>197</v>
      </c>
      <c r="D38" s="110"/>
      <c r="E38" s="109"/>
    </row>
    <row r="39" spans="1:5" s="21" customFormat="1" ht="43.5" customHeight="1">
      <c r="A39" s="111" t="s">
        <v>26</v>
      </c>
      <c r="B39" s="111"/>
      <c r="C39" s="111"/>
      <c r="D39" s="111"/>
      <c r="E39" s="111"/>
    </row>
    <row r="40" spans="1:5" s="21" customFormat="1" ht="32.25" customHeight="1">
      <c r="A40" s="116">
        <v>15</v>
      </c>
      <c r="B40" s="117"/>
      <c r="C40" s="16" t="s">
        <v>27</v>
      </c>
      <c r="D40" s="87" t="s">
        <v>19</v>
      </c>
      <c r="E40" s="119">
        <f>E32</f>
        <v>69.8</v>
      </c>
    </row>
    <row r="41" spans="1:5" s="21" customFormat="1" ht="23.25" customHeight="1">
      <c r="A41" s="116"/>
      <c r="B41" s="117"/>
      <c r="C41" s="20" t="s">
        <v>194</v>
      </c>
      <c r="D41" s="87"/>
      <c r="E41" s="119"/>
    </row>
    <row r="42" spans="1:5" s="21" customFormat="1" ht="37.5" customHeight="1">
      <c r="A42" s="116">
        <v>16</v>
      </c>
      <c r="B42" s="117"/>
      <c r="C42" s="16" t="s">
        <v>28</v>
      </c>
      <c r="D42" s="87" t="s">
        <v>19</v>
      </c>
      <c r="E42" s="119">
        <f>E29</f>
        <v>30.2</v>
      </c>
    </row>
    <row r="43" spans="1:5" s="21" customFormat="1" ht="20.25" customHeight="1">
      <c r="A43" s="116"/>
      <c r="B43" s="117"/>
      <c r="C43" s="20" t="s">
        <v>198</v>
      </c>
      <c r="D43" s="87"/>
      <c r="E43" s="119"/>
    </row>
    <row r="44" spans="1:5" s="21" customFormat="1" ht="45" customHeight="1">
      <c r="A44" s="111" t="s">
        <v>74</v>
      </c>
      <c r="B44" s="111"/>
      <c r="C44" s="111"/>
      <c r="D44" s="111"/>
      <c r="E44" s="111"/>
    </row>
    <row r="45" spans="1:5" s="21" customFormat="1" ht="30">
      <c r="A45" s="92">
        <v>17</v>
      </c>
      <c r="B45" s="89"/>
      <c r="C45" s="48" t="s">
        <v>136</v>
      </c>
      <c r="D45" s="90" t="s">
        <v>19</v>
      </c>
      <c r="E45" s="124">
        <v>5</v>
      </c>
    </row>
    <row r="46" spans="1:5" s="21" customFormat="1" ht="19.5" customHeight="1">
      <c r="A46" s="92"/>
      <c r="B46" s="89"/>
      <c r="C46" s="49" t="s">
        <v>199</v>
      </c>
      <c r="D46" s="90"/>
      <c r="E46" s="124"/>
    </row>
    <row r="47" spans="1:5" s="35" customFormat="1" ht="43.5" customHeight="1">
      <c r="A47" s="105" t="s">
        <v>200</v>
      </c>
      <c r="B47" s="105"/>
      <c r="C47" s="105"/>
      <c r="D47" s="105"/>
      <c r="E47" s="105"/>
    </row>
    <row r="48" spans="1:5" s="35" customFormat="1" ht="53.25" customHeight="1">
      <c r="A48" s="106">
        <v>18</v>
      </c>
      <c r="B48" s="107" t="str">
        <f>B37</f>
        <v>Opis techniczny</v>
      </c>
      <c r="C48" s="23" t="s">
        <v>201</v>
      </c>
      <c r="D48" s="110" t="s">
        <v>42</v>
      </c>
      <c r="E48" s="109">
        <f>E37</f>
        <v>1069.2</v>
      </c>
    </row>
    <row r="49" spans="1:5" s="35" customFormat="1" ht="51" customHeight="1">
      <c r="A49" s="106"/>
      <c r="B49" s="107"/>
      <c r="C49" s="40" t="s">
        <v>202</v>
      </c>
      <c r="D49" s="110"/>
      <c r="E49" s="109"/>
    </row>
    <row r="50" spans="1:5" s="35" customFormat="1" ht="39" customHeight="1">
      <c r="A50" s="105" t="s">
        <v>29</v>
      </c>
      <c r="B50" s="105"/>
      <c r="C50" s="105"/>
      <c r="D50" s="105"/>
      <c r="E50" s="105"/>
    </row>
    <row r="51" spans="1:5" s="35" customFormat="1" ht="34.5" customHeight="1">
      <c r="A51" s="106">
        <v>19</v>
      </c>
      <c r="B51" s="107" t="str">
        <f>B54</f>
        <v>Opis techniczny</v>
      </c>
      <c r="C51" s="23" t="s">
        <v>203</v>
      </c>
      <c r="D51" s="108" t="s">
        <v>20</v>
      </c>
      <c r="E51" s="109">
        <f>E6</f>
        <v>31</v>
      </c>
    </row>
    <row r="52" spans="1:5" s="35" customFormat="1" ht="18.75" customHeight="1">
      <c r="A52" s="106"/>
      <c r="B52" s="107"/>
      <c r="C52" s="39" t="s">
        <v>204</v>
      </c>
      <c r="D52" s="108"/>
      <c r="E52" s="109"/>
    </row>
    <row r="53" spans="1:5" s="35" customFormat="1" ht="45" customHeight="1">
      <c r="A53" s="105" t="s">
        <v>29</v>
      </c>
      <c r="B53" s="105"/>
      <c r="C53" s="105"/>
      <c r="D53" s="105"/>
      <c r="E53" s="105"/>
    </row>
    <row r="54" spans="1:5" s="35" customFormat="1" ht="38.25" customHeight="1">
      <c r="A54" s="106">
        <v>20</v>
      </c>
      <c r="B54" s="107" t="str">
        <f>B37</f>
        <v>Opis techniczny</v>
      </c>
      <c r="C54" s="23" t="s">
        <v>205</v>
      </c>
      <c r="D54" s="108" t="s">
        <v>20</v>
      </c>
      <c r="E54" s="109">
        <f>7.5+34.9</f>
        <v>42.4</v>
      </c>
    </row>
    <row r="55" spans="1:5" s="35" customFormat="1" ht="18" customHeight="1">
      <c r="A55" s="106"/>
      <c r="B55" s="107"/>
      <c r="C55" s="39" t="s">
        <v>206</v>
      </c>
      <c r="D55" s="108"/>
      <c r="E55" s="109"/>
    </row>
    <row r="56" spans="1:5" s="21" customFormat="1" ht="35.25" customHeight="1">
      <c r="A56" s="111" t="s">
        <v>30</v>
      </c>
      <c r="B56" s="111"/>
      <c r="C56" s="111"/>
      <c r="D56" s="111"/>
      <c r="E56" s="111"/>
    </row>
    <row r="57" spans="1:5" s="21" customFormat="1" ht="36" customHeight="1">
      <c r="A57" s="116">
        <v>21</v>
      </c>
      <c r="B57" s="117"/>
      <c r="C57" s="16" t="s">
        <v>207</v>
      </c>
      <c r="D57" s="120" t="s">
        <v>20</v>
      </c>
      <c r="E57" s="119">
        <v>5</v>
      </c>
    </row>
    <row r="58" spans="1:5" s="21" customFormat="1" ht="19.5" customHeight="1">
      <c r="A58" s="116"/>
      <c r="B58" s="117"/>
      <c r="C58" s="19" t="s">
        <v>208</v>
      </c>
      <c r="D58" s="120"/>
      <c r="E58" s="119"/>
    </row>
    <row r="59" spans="1:5" s="21" customFormat="1" ht="30">
      <c r="A59" s="116">
        <v>22</v>
      </c>
      <c r="B59" s="117"/>
      <c r="C59" s="16" t="s">
        <v>209</v>
      </c>
      <c r="D59" s="120" t="s">
        <v>20</v>
      </c>
      <c r="E59" s="119">
        <v>15.1</v>
      </c>
    </row>
    <row r="60" spans="1:5" s="21" customFormat="1" ht="18.75" customHeight="1">
      <c r="A60" s="116"/>
      <c r="B60" s="117"/>
      <c r="C60" s="19" t="s">
        <v>210</v>
      </c>
      <c r="D60" s="120"/>
      <c r="E60" s="119"/>
    </row>
    <row r="61" spans="1:5" s="21" customFormat="1" ht="44.25" customHeight="1">
      <c r="A61" s="103" t="s">
        <v>211</v>
      </c>
      <c r="B61" s="103"/>
      <c r="C61" s="103"/>
      <c r="D61" s="103"/>
      <c r="E61" s="103"/>
    </row>
    <row r="62" spans="1:5" s="21" customFormat="1" ht="21.75" customHeight="1">
      <c r="A62" s="106">
        <v>23</v>
      </c>
      <c r="B62" s="22" t="str">
        <f>B54</f>
        <v>Opis techniczny</v>
      </c>
      <c r="C62" s="23" t="s">
        <v>32</v>
      </c>
      <c r="D62" s="24" t="s">
        <v>33</v>
      </c>
      <c r="E62" s="25" t="s">
        <v>33</v>
      </c>
    </row>
    <row r="63" spans="1:5" s="21" customFormat="1" ht="24" customHeight="1">
      <c r="A63" s="106"/>
      <c r="B63" s="22" t="s">
        <v>34</v>
      </c>
      <c r="C63" s="26" t="s">
        <v>35</v>
      </c>
      <c r="D63" s="27" t="s">
        <v>36</v>
      </c>
      <c r="E63" s="28">
        <v>1</v>
      </c>
    </row>
    <row r="64" spans="1:5" s="21" customFormat="1" ht="35.25" customHeight="1">
      <c r="A64" s="106"/>
      <c r="B64" s="22" t="s">
        <v>37</v>
      </c>
      <c r="C64" s="39" t="s">
        <v>38</v>
      </c>
      <c r="D64" s="27" t="s">
        <v>36</v>
      </c>
      <c r="E64" s="28">
        <v>1</v>
      </c>
    </row>
    <row r="65" spans="1:5" s="11" customFormat="1" ht="40.5" customHeight="1">
      <c r="A65" s="128" t="s">
        <v>174</v>
      </c>
      <c r="B65" s="128"/>
      <c r="C65" s="128"/>
      <c r="D65" s="128"/>
      <c r="E65" s="128"/>
    </row>
    <row r="66" spans="1:5" s="11" customFormat="1" ht="27" customHeight="1">
      <c r="A66" s="129">
        <v>24</v>
      </c>
      <c r="B66" s="130" t="str">
        <f>B54</f>
        <v>Opis techniczny</v>
      </c>
      <c r="C66" s="80" t="s">
        <v>88</v>
      </c>
      <c r="D66" s="81"/>
      <c r="E66" s="82"/>
    </row>
    <row r="67" spans="1:5" s="11" customFormat="1" ht="36.75" customHeight="1">
      <c r="A67" s="129"/>
      <c r="B67" s="130"/>
      <c r="C67" s="75" t="s">
        <v>212</v>
      </c>
      <c r="D67" s="83" t="s">
        <v>90</v>
      </c>
      <c r="E67" s="76">
        <v>16.5</v>
      </c>
    </row>
    <row r="68" spans="1:5" s="11" customFormat="1" ht="24" customHeight="1">
      <c r="A68" s="129"/>
      <c r="B68" s="130"/>
      <c r="C68" s="84" t="s">
        <v>213</v>
      </c>
      <c r="D68" s="85" t="s">
        <v>42</v>
      </c>
      <c r="E68" s="86">
        <f>2.5*29.5</f>
        <v>73.75</v>
      </c>
    </row>
    <row r="69" spans="1:2" s="33" customFormat="1" ht="12.75">
      <c r="A69" s="21"/>
      <c r="B69" s="34"/>
    </row>
    <row r="70" spans="1:2" s="33" customFormat="1" ht="12.75">
      <c r="A70" s="21"/>
      <c r="B70" s="34"/>
    </row>
    <row r="71" spans="1:2" s="33" customFormat="1" ht="12.75">
      <c r="A71" s="21"/>
      <c r="B71" s="34"/>
    </row>
    <row r="72" spans="1:2" s="33" customFormat="1" ht="12.75">
      <c r="A72" s="21"/>
      <c r="B72" s="34"/>
    </row>
    <row r="73" spans="1:2" s="33" customFormat="1" ht="12.75">
      <c r="A73" s="21"/>
      <c r="B73" s="34"/>
    </row>
    <row r="74" spans="1:2" s="33" customFormat="1" ht="12.75">
      <c r="A74" s="21"/>
      <c r="B74" s="34"/>
    </row>
    <row r="75" spans="1:2" s="33" customFormat="1" ht="12.75">
      <c r="A75" s="21"/>
      <c r="B75" s="34"/>
    </row>
    <row r="76" spans="1:2" s="33" customFormat="1" ht="12.75">
      <c r="A76" s="21"/>
      <c r="B76" s="34"/>
    </row>
    <row r="77" spans="1:2" s="33" customFormat="1" ht="12.75">
      <c r="A77" s="21"/>
      <c r="B77" s="34"/>
    </row>
    <row r="78" spans="1:2" s="33" customFormat="1" ht="12.75">
      <c r="A78" s="21"/>
      <c r="B78" s="34"/>
    </row>
    <row r="79" spans="1:2" s="33" customFormat="1" ht="12.75">
      <c r="A79" s="21"/>
      <c r="B79" s="34"/>
    </row>
    <row r="80" spans="1:2" s="33" customFormat="1" ht="12.75">
      <c r="A80" s="21"/>
      <c r="B80" s="34"/>
    </row>
    <row r="81" spans="1:2" s="33" customFormat="1" ht="12.75">
      <c r="A81" s="21"/>
      <c r="B81" s="34"/>
    </row>
    <row r="82" spans="1:2" s="33" customFormat="1" ht="12.75">
      <c r="A82" s="21"/>
      <c r="B82" s="34"/>
    </row>
    <row r="83" spans="1:2" s="33" customFormat="1" ht="12.75">
      <c r="A83" s="21"/>
      <c r="B83" s="34"/>
    </row>
    <row r="84" spans="1:2" s="33" customFormat="1" ht="12.75">
      <c r="A84" s="21"/>
      <c r="B84" s="34"/>
    </row>
    <row r="85" spans="1:2" s="33" customFormat="1" ht="12.75">
      <c r="A85" s="21"/>
      <c r="B85" s="34"/>
    </row>
    <row r="86" spans="1:2" s="33" customFormat="1" ht="12.75">
      <c r="A86" s="21"/>
      <c r="B86" s="34"/>
    </row>
    <row r="87" spans="1:2" s="33" customFormat="1" ht="12.75">
      <c r="A87" s="21"/>
      <c r="B87" s="34"/>
    </row>
    <row r="88" spans="1:2" s="33" customFormat="1" ht="12.75">
      <c r="A88" s="21"/>
      <c r="B88" s="34"/>
    </row>
    <row r="89" spans="1:2" s="33" customFormat="1" ht="12.75">
      <c r="A89" s="21"/>
      <c r="B89" s="34"/>
    </row>
    <row r="90" spans="1:2" s="33" customFormat="1" ht="12.75">
      <c r="A90" s="21"/>
      <c r="B90" s="34"/>
    </row>
    <row r="91" spans="1:2" s="33" customFormat="1" ht="12.75">
      <c r="A91" s="21"/>
      <c r="B91" s="34"/>
    </row>
    <row r="92" spans="1:2" s="33" customFormat="1" ht="12.75">
      <c r="A92" s="21"/>
      <c r="B92" s="34"/>
    </row>
    <row r="93" spans="1:2" s="33" customFormat="1" ht="12.75">
      <c r="A93" s="21"/>
      <c r="B93" s="34"/>
    </row>
    <row r="94" spans="1:2" s="33" customFormat="1" ht="12.75">
      <c r="A94" s="21"/>
      <c r="B94" s="34"/>
    </row>
    <row r="95" spans="1:2" s="33" customFormat="1" ht="12.75">
      <c r="A95" s="21"/>
      <c r="B95" s="34"/>
    </row>
    <row r="96" spans="1:2" s="33" customFormat="1" ht="12.75">
      <c r="A96" s="21"/>
      <c r="B96" s="34"/>
    </row>
    <row r="97" spans="1:2" s="33" customFormat="1" ht="12.75">
      <c r="A97" s="21"/>
      <c r="B97" s="34"/>
    </row>
    <row r="98" spans="1:2" s="33" customFormat="1" ht="12.75">
      <c r="A98" s="21"/>
      <c r="B98" s="34"/>
    </row>
    <row r="99" spans="1:2" s="33" customFormat="1" ht="12.75">
      <c r="A99" s="21"/>
      <c r="B99" s="34"/>
    </row>
    <row r="100" spans="1:2" s="33" customFormat="1" ht="12.75">
      <c r="A100" s="21"/>
      <c r="B100" s="34"/>
    </row>
    <row r="101" spans="1:2" s="33" customFormat="1" ht="12.75">
      <c r="A101" s="21"/>
      <c r="B101" s="34"/>
    </row>
    <row r="102" spans="1:2" s="33" customFormat="1" ht="12.75">
      <c r="A102" s="21"/>
      <c r="B102" s="34"/>
    </row>
    <row r="103" spans="1:2" s="33" customFormat="1" ht="12.75">
      <c r="A103" s="21"/>
      <c r="B103" s="34"/>
    </row>
    <row r="104" spans="1:2" s="33" customFormat="1" ht="12.75">
      <c r="A104" s="21"/>
      <c r="B104" s="34"/>
    </row>
    <row r="105" spans="1:2" s="33" customFormat="1" ht="12.75">
      <c r="A105" s="21"/>
      <c r="B105" s="34"/>
    </row>
    <row r="106" spans="1:2" s="33" customFormat="1" ht="12.75">
      <c r="A106" s="21"/>
      <c r="B106" s="34"/>
    </row>
    <row r="107" spans="1:2" s="33" customFormat="1" ht="12.75">
      <c r="A107" s="21"/>
      <c r="B107" s="34"/>
    </row>
    <row r="108" spans="1:2" s="33" customFormat="1" ht="12.75">
      <c r="A108" s="21"/>
      <c r="B108" s="34"/>
    </row>
    <row r="109" spans="1:2" s="33" customFormat="1" ht="12.75">
      <c r="A109" s="21"/>
      <c r="B109" s="34"/>
    </row>
  </sheetData>
  <mergeCells count="107">
    <mergeCell ref="A1:E1"/>
    <mergeCell ref="A3:E3"/>
    <mergeCell ref="A4:A5"/>
    <mergeCell ref="B4:B5"/>
    <mergeCell ref="D4:D5"/>
    <mergeCell ref="E4:E5"/>
    <mergeCell ref="A6:A7"/>
    <mergeCell ref="B6:B7"/>
    <mergeCell ref="D6:D7"/>
    <mergeCell ref="E6:E7"/>
    <mergeCell ref="A8:E8"/>
    <mergeCell ref="A9:A10"/>
    <mergeCell ref="B9:B10"/>
    <mergeCell ref="D9:D10"/>
    <mergeCell ref="E9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A17:A18"/>
    <mergeCell ref="B17:B18"/>
    <mergeCell ref="D17:D18"/>
    <mergeCell ref="E17:E18"/>
    <mergeCell ref="A19:E19"/>
    <mergeCell ref="A20:A22"/>
    <mergeCell ref="B20:B22"/>
    <mergeCell ref="D20:D22"/>
    <mergeCell ref="E20:E22"/>
    <mergeCell ref="A23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E28"/>
    <mergeCell ref="A29:A30"/>
    <mergeCell ref="B29:B30"/>
    <mergeCell ref="D29:D30"/>
    <mergeCell ref="E29:E30"/>
    <mergeCell ref="A31:E31"/>
    <mergeCell ref="A32:A33"/>
    <mergeCell ref="B32:B33"/>
    <mergeCell ref="D32:D33"/>
    <mergeCell ref="E32:E33"/>
    <mergeCell ref="A34:A35"/>
    <mergeCell ref="B34:B35"/>
    <mergeCell ref="D34:D35"/>
    <mergeCell ref="E34:E35"/>
    <mergeCell ref="A36:E36"/>
    <mergeCell ref="A37:A38"/>
    <mergeCell ref="B37:B38"/>
    <mergeCell ref="D37:D38"/>
    <mergeCell ref="E37:E38"/>
    <mergeCell ref="A39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E44"/>
    <mergeCell ref="A45:A46"/>
    <mergeCell ref="B45:B46"/>
    <mergeCell ref="D45:D46"/>
    <mergeCell ref="E45:E46"/>
    <mergeCell ref="A47:E47"/>
    <mergeCell ref="A48:A49"/>
    <mergeCell ref="B48:B49"/>
    <mergeCell ref="D48:D49"/>
    <mergeCell ref="E48:E49"/>
    <mergeCell ref="A50:E50"/>
    <mergeCell ref="A51:A52"/>
    <mergeCell ref="B51:B52"/>
    <mergeCell ref="D51:D52"/>
    <mergeCell ref="E51:E52"/>
    <mergeCell ref="A53:E53"/>
    <mergeCell ref="A54:A55"/>
    <mergeCell ref="B54:B55"/>
    <mergeCell ref="D54:D55"/>
    <mergeCell ref="E54:E55"/>
    <mergeCell ref="A56:E56"/>
    <mergeCell ref="A57:A58"/>
    <mergeCell ref="B57:B58"/>
    <mergeCell ref="D57:D58"/>
    <mergeCell ref="E57:E58"/>
    <mergeCell ref="A59:A60"/>
    <mergeCell ref="B59:B60"/>
    <mergeCell ref="D59:D60"/>
    <mergeCell ref="E59:E60"/>
    <mergeCell ref="A61:E61"/>
    <mergeCell ref="A62:A64"/>
    <mergeCell ref="A65:E65"/>
    <mergeCell ref="A66:A68"/>
    <mergeCell ref="B66:B68"/>
  </mergeCells>
  <printOptions/>
  <pageMargins left="0.1798611111111111" right="0.19652777777777777" top="0.2701388888888889" bottom="0.22986111111111113" header="0.5118055555555556" footer="0.5118055555555556"/>
  <pageSetup horizontalDpi="300" verticalDpi="3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7">
      <selection activeCell="G8" sqref="G8"/>
    </sheetView>
  </sheetViews>
  <sheetFormatPr defaultColWidth="9.140625" defaultRowHeight="12.75"/>
  <cols>
    <col min="1" max="1" width="6.57421875" style="8" customWidth="1"/>
    <col min="2" max="2" width="26.57421875" style="9" customWidth="1"/>
    <col min="3" max="3" width="94.28125" style="8" customWidth="1"/>
    <col min="4" max="4" width="14.57421875" style="8" customWidth="1"/>
    <col min="5" max="5" width="19.140625" style="8" customWidth="1"/>
    <col min="6" max="16384" width="9.140625" style="8" customWidth="1"/>
  </cols>
  <sheetData>
    <row r="1" spans="1:5" s="11" customFormat="1" ht="24.75" customHeight="1">
      <c r="A1" s="142" t="s">
        <v>235</v>
      </c>
      <c r="B1" s="142"/>
      <c r="C1" s="142"/>
      <c r="D1" s="142"/>
      <c r="E1" s="142"/>
    </row>
    <row r="2" spans="1:5" s="11" customFormat="1" ht="57.75" customHeight="1">
      <c r="A2" s="70" t="s">
        <v>9</v>
      </c>
      <c r="B2" s="71" t="s">
        <v>10</v>
      </c>
      <c r="C2" s="72" t="s">
        <v>11</v>
      </c>
      <c r="D2" s="72" t="s">
        <v>12</v>
      </c>
      <c r="E2" s="73" t="s">
        <v>13</v>
      </c>
    </row>
    <row r="3" spans="1:5" s="11" customFormat="1" ht="45" customHeight="1">
      <c r="A3" s="128" t="s">
        <v>14</v>
      </c>
      <c r="B3" s="128"/>
      <c r="C3" s="128"/>
      <c r="D3" s="128"/>
      <c r="E3" s="128"/>
    </row>
    <row r="4" spans="1:5" s="11" customFormat="1" ht="22.5" customHeight="1">
      <c r="A4" s="131">
        <v>1</v>
      </c>
      <c r="B4" s="132" t="s">
        <v>15</v>
      </c>
      <c r="C4" s="74" t="s">
        <v>214</v>
      </c>
      <c r="D4" s="135" t="s">
        <v>162</v>
      </c>
      <c r="E4" s="141">
        <f>2*22*3/10000</f>
        <v>0.0132</v>
      </c>
    </row>
    <row r="5" spans="1:5" s="11" customFormat="1" ht="32.25" customHeight="1">
      <c r="A5" s="131"/>
      <c r="B5" s="132"/>
      <c r="C5" s="75" t="s">
        <v>215</v>
      </c>
      <c r="D5" s="135"/>
      <c r="E5" s="141"/>
    </row>
    <row r="6" spans="1:5" s="11" customFormat="1" ht="22.5" customHeight="1">
      <c r="A6" s="131">
        <v>1</v>
      </c>
      <c r="B6" s="132" t="s">
        <v>15</v>
      </c>
      <c r="C6" s="74" t="s">
        <v>161</v>
      </c>
      <c r="D6" s="135" t="s">
        <v>162</v>
      </c>
      <c r="E6" s="141">
        <f>2*22*3/10000</f>
        <v>0.0132</v>
      </c>
    </row>
    <row r="7" spans="1:5" s="11" customFormat="1" ht="18.75" customHeight="1">
      <c r="A7" s="131"/>
      <c r="B7" s="132"/>
      <c r="C7" s="75" t="s">
        <v>216</v>
      </c>
      <c r="D7" s="135"/>
      <c r="E7" s="141"/>
    </row>
    <row r="8" spans="1:5" s="11" customFormat="1" ht="39" customHeight="1">
      <c r="A8" s="128" t="s">
        <v>44</v>
      </c>
      <c r="B8" s="128"/>
      <c r="C8" s="128"/>
      <c r="D8" s="128"/>
      <c r="E8" s="128"/>
    </row>
    <row r="9" spans="1:5" s="11" customFormat="1" ht="20.25" customHeight="1">
      <c r="A9" s="131">
        <v>3</v>
      </c>
      <c r="B9" s="132" t="str">
        <f>B6</f>
        <v>Opis techniczny</v>
      </c>
      <c r="C9" s="74" t="s">
        <v>45</v>
      </c>
      <c r="D9" s="135" t="s">
        <v>42</v>
      </c>
      <c r="E9" s="134">
        <f>2*22*3</f>
        <v>132</v>
      </c>
    </row>
    <row r="10" spans="1:5" s="11" customFormat="1" ht="18" customHeight="1">
      <c r="A10" s="131"/>
      <c r="B10" s="132"/>
      <c r="C10" s="75" t="s">
        <v>217</v>
      </c>
      <c r="D10" s="135"/>
      <c r="E10" s="134"/>
    </row>
    <row r="11" spans="1:5" s="11" customFormat="1" ht="42.75" customHeight="1">
      <c r="A11" s="136" t="s">
        <v>111</v>
      </c>
      <c r="B11" s="136"/>
      <c r="C11" s="136"/>
      <c r="D11" s="136"/>
      <c r="E11" s="136"/>
    </row>
    <row r="12" spans="1:5" s="11" customFormat="1" ht="24.75" customHeight="1">
      <c r="A12" s="131">
        <v>5</v>
      </c>
      <c r="B12" s="132" t="str">
        <f>B9</f>
        <v>Opis techniczny</v>
      </c>
      <c r="C12" s="74" t="s">
        <v>218</v>
      </c>
      <c r="D12" s="135" t="s">
        <v>42</v>
      </c>
      <c r="E12" s="134">
        <f>E9</f>
        <v>132</v>
      </c>
    </row>
    <row r="13" spans="1:5" s="11" customFormat="1" ht="34.5" customHeight="1">
      <c r="A13" s="131"/>
      <c r="B13" s="132"/>
      <c r="C13" s="75" t="s">
        <v>219</v>
      </c>
      <c r="D13" s="135"/>
      <c r="E13" s="134"/>
    </row>
    <row r="14" spans="1:5" s="11" customFormat="1" ht="42" customHeight="1">
      <c r="A14" s="128" t="s">
        <v>26</v>
      </c>
      <c r="B14" s="128"/>
      <c r="C14" s="128"/>
      <c r="D14" s="128"/>
      <c r="E14" s="128"/>
    </row>
    <row r="15" spans="1:5" s="11" customFormat="1" ht="21.75" customHeight="1">
      <c r="A15" s="131">
        <v>6</v>
      </c>
      <c r="B15" s="132" t="str">
        <f>B12</f>
        <v>Opis techniczny</v>
      </c>
      <c r="C15" s="74" t="s">
        <v>220</v>
      </c>
      <c r="D15" s="135" t="s">
        <v>42</v>
      </c>
      <c r="E15" s="134">
        <v>132</v>
      </c>
    </row>
    <row r="16" spans="1:5" s="11" customFormat="1" ht="50.25" customHeight="1">
      <c r="A16" s="131"/>
      <c r="B16" s="132"/>
      <c r="C16" s="79" t="s">
        <v>171</v>
      </c>
      <c r="D16" s="135"/>
      <c r="E16" s="134"/>
    </row>
    <row r="17" spans="1:5" s="11" customFormat="1" ht="45.75" customHeight="1">
      <c r="A17" s="128" t="s">
        <v>29</v>
      </c>
      <c r="B17" s="128"/>
      <c r="C17" s="128"/>
      <c r="D17" s="128"/>
      <c r="E17" s="128"/>
    </row>
    <row r="18" spans="1:5" s="11" customFormat="1" ht="23.25" customHeight="1">
      <c r="A18" s="129">
        <v>7</v>
      </c>
      <c r="B18" s="130" t="str">
        <f>B12</f>
        <v>Opis techniczny</v>
      </c>
      <c r="C18" s="74" t="s">
        <v>172</v>
      </c>
      <c r="D18" s="144" t="s">
        <v>20</v>
      </c>
      <c r="E18" s="145">
        <v>6</v>
      </c>
    </row>
    <row r="19" spans="1:5" s="11" customFormat="1" ht="24" customHeight="1">
      <c r="A19" s="129"/>
      <c r="B19" s="130"/>
      <c r="C19" s="84" t="s">
        <v>221</v>
      </c>
      <c r="D19" s="144"/>
      <c r="E19" s="145"/>
    </row>
  </sheetData>
  <mergeCells count="30">
    <mergeCell ref="A1:E1"/>
    <mergeCell ref="A3:E3"/>
    <mergeCell ref="A4:A5"/>
    <mergeCell ref="B4:B5"/>
    <mergeCell ref="D4:D5"/>
    <mergeCell ref="E4:E5"/>
    <mergeCell ref="A6:A7"/>
    <mergeCell ref="B6:B7"/>
    <mergeCell ref="D6:D7"/>
    <mergeCell ref="E6:E7"/>
    <mergeCell ref="A8:E8"/>
    <mergeCell ref="A9:A10"/>
    <mergeCell ref="B9:B10"/>
    <mergeCell ref="D9:D10"/>
    <mergeCell ref="E9:E10"/>
    <mergeCell ref="A11:E11"/>
    <mergeCell ref="A12:A13"/>
    <mergeCell ref="B12:B13"/>
    <mergeCell ref="D12:D13"/>
    <mergeCell ref="E12:E13"/>
    <mergeCell ref="A14:E14"/>
    <mergeCell ref="A15:A16"/>
    <mergeCell ref="B15:B16"/>
    <mergeCell ref="D15:D16"/>
    <mergeCell ref="E15:E16"/>
    <mergeCell ref="A17:E17"/>
    <mergeCell ref="A18:A19"/>
    <mergeCell ref="B18:B19"/>
    <mergeCell ref="D18:D19"/>
    <mergeCell ref="E18:E19"/>
  </mergeCells>
  <printOptions/>
  <pageMargins left="0.12013888888888889" right="0.10972222222222222" top="0.97" bottom="0.22986111111111113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m.jakob</dc:creator>
  <cp:keywords/>
  <dc:description/>
  <cp:lastModifiedBy>m.jakob</cp:lastModifiedBy>
  <cp:lastPrinted>2010-04-27T19:33:47Z</cp:lastPrinted>
  <dcterms:created xsi:type="dcterms:W3CDTF">2009-01-14T20:34:54Z</dcterms:created>
  <dcterms:modified xsi:type="dcterms:W3CDTF">2010-04-27T19:39:14Z</dcterms:modified>
  <cp:category/>
  <cp:version/>
  <cp:contentType/>
  <cp:contentStatus/>
  <cp:revision>1</cp:revision>
</cp:coreProperties>
</file>